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<sst xmlns="http://schemas.openxmlformats.org/spreadsheetml/2006/main" count="100" uniqueCount="46">
  <si>
    <t>WYSZCZEGÓLNIENIE</t>
  </si>
  <si>
    <t>XII' 09</t>
  </si>
  <si>
    <t>XII'10</t>
  </si>
  <si>
    <t>narastająco</t>
  </si>
  <si>
    <t>Liczba bezrobotnych ogółem</t>
  </si>
  <si>
    <t>Powiat koniński</t>
  </si>
  <si>
    <t>Konin</t>
  </si>
  <si>
    <t xml:space="preserve">Razem </t>
  </si>
  <si>
    <t xml:space="preserve">Wzrost lub spadek                                      w stosunku do poprzedniego miesiąca </t>
  </si>
  <si>
    <t>Liczba zarejestrowanych bezrobotnych</t>
  </si>
  <si>
    <t>Wyrejestrowani ogółem</t>
  </si>
  <si>
    <t>w tym</t>
  </si>
  <si>
    <t>podjęcie pracy ogółem</t>
  </si>
  <si>
    <t>w tym praca niesubsydiowana</t>
  </si>
  <si>
    <t>Liczba bezrobotnych kobiet</t>
  </si>
  <si>
    <t>Liczba bezrobotnych                                                         z prawem do zasiłku</t>
  </si>
  <si>
    <t>Bezrobotni w okresie do                                                                       12 miesięcy od dnia ukończenia nauki</t>
  </si>
  <si>
    <t>Bezrobotni zamieszkali                                                              na wsi</t>
  </si>
  <si>
    <t>XII'11</t>
  </si>
  <si>
    <t xml:space="preserve">LICZBA I STRUKTURA OSÓB BEZROBOTNYCH                                                                                                                                  </t>
  </si>
  <si>
    <t>XII'12</t>
  </si>
  <si>
    <t>XII'13</t>
  </si>
  <si>
    <t>Bezrobotni do 25 roku życia</t>
  </si>
  <si>
    <t>Bezrobotni powyżej 50 roku życia</t>
  </si>
  <si>
    <t>Długotrwale bezrobotni</t>
  </si>
  <si>
    <t>Bezrobotni bez kwalifikacji zawodowych</t>
  </si>
  <si>
    <t>Bezrobotni bez doświadczenia zawodowego</t>
  </si>
  <si>
    <t>Niepełnosprawni bezrobotni</t>
  </si>
  <si>
    <t>XII'14</t>
  </si>
  <si>
    <t>Wolne miejsca pracy i miejsca aktywizacji zawodowej</t>
  </si>
  <si>
    <t xml:space="preserve">w tym dotyczące pracy subsydiowanej </t>
  </si>
  <si>
    <t>XII'15</t>
  </si>
  <si>
    <t>I'16</t>
  </si>
  <si>
    <t>II'16</t>
  </si>
  <si>
    <t>III'16</t>
  </si>
  <si>
    <t>IV'16</t>
  </si>
  <si>
    <t>V'16</t>
  </si>
  <si>
    <t>VI'16</t>
  </si>
  <si>
    <t>VII'16</t>
  </si>
  <si>
    <t>VIII'16</t>
  </si>
  <si>
    <t>IX'16</t>
  </si>
  <si>
    <r>
      <t>Stopa bezrobocia</t>
    </r>
    <r>
      <rPr>
        <b/>
        <sz val="9"/>
        <color indexed="10"/>
        <rFont val="Times New Roman CE"/>
        <family val="0"/>
      </rPr>
      <t>*</t>
    </r>
  </si>
  <si>
    <t>* Stopa bezrobocia po weryfikacji dokonanej przez GUS w pażdzierniku 2016r. (korekta od XII 2015 r. do VIII 2016 r.)</t>
  </si>
  <si>
    <t>X'16</t>
  </si>
  <si>
    <t>XI'16</t>
  </si>
  <si>
    <t>XII'16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</si>
</sst>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</numFmts>
  <fonts count="12">
    <font>
      <sz val="10"/>
      <name val="Arial CE"/>
      <family val="0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9"/>
      <color indexed="57"/>
      <name val="Times New Roman CE"/>
      <family val="1"/>
    </font>
    <font>
      <b/>
      <sz val="9"/>
      <color indexed="12"/>
      <name val="Times New Roman CE"/>
      <family val="1"/>
    </font>
    <font>
      <sz val="10"/>
      <name val="Times New Roman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b/>
      <sz val="9"/>
      <color indexed="10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172" fontId="4" fillId="0" borderId="4" xfId="0" applyNumberFormat="1" applyFont="1" applyBorder="1" applyAlignment="1">
      <alignment horizontal="center" vertical="center"/>
    </xf>
    <xf numFmtId="172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172" fontId="3" fillId="0" borderId="2" xfId="0" applyNumberFormat="1" applyFont="1" applyBorder="1" applyAlignment="1">
      <alignment horizontal="center" vertical="center"/>
    </xf>
    <xf numFmtId="172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26" xfId="0" applyNumberFormat="1" applyFont="1" applyBorder="1" applyAlignment="1">
      <alignment horizontal="center" vertical="center" wrapText="1" shrinkToFit="1"/>
    </xf>
    <xf numFmtId="49" fontId="2" fillId="0" borderId="27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28" xfId="0" applyNumberFormat="1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workbookViewId="0" topLeftCell="A16">
      <selection activeCell="W59" sqref="W59"/>
    </sheetView>
  </sheetViews>
  <sheetFormatPr defaultColWidth="9.00390625" defaultRowHeight="12.75"/>
  <cols>
    <col min="3" max="3" width="14.75390625" style="0" bestFit="1" customWidth="1"/>
    <col min="4" max="5" width="6.25390625" style="0" bestFit="1" customWidth="1"/>
    <col min="6" max="6" width="6.25390625" style="0" customWidth="1"/>
    <col min="7" max="8" width="6.25390625" style="0" bestFit="1" customWidth="1"/>
    <col min="9" max="22" width="6.25390625" style="0" customWidth="1"/>
    <col min="23" max="23" width="10.625" style="0" bestFit="1" customWidth="1"/>
  </cols>
  <sheetData>
    <row r="1" spans="1:23" s="61" customFormat="1" ht="15.75" customHeight="1">
      <c r="A1" s="85" t="s">
        <v>19</v>
      </c>
      <c r="B1" s="85"/>
      <c r="C1" s="85"/>
      <c r="D1" s="85"/>
      <c r="E1" s="85"/>
      <c r="F1" s="85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6" ht="16.5" thickBot="1">
      <c r="A2" s="1"/>
      <c r="B2" s="1"/>
      <c r="C2" s="1"/>
      <c r="D2" s="1"/>
      <c r="E2" s="1"/>
      <c r="F2" s="1"/>
    </row>
    <row r="3" spans="1:23" ht="16.5" customHeight="1" thickBot="1">
      <c r="A3" s="87" t="s">
        <v>0</v>
      </c>
      <c r="B3" s="88"/>
      <c r="C3" s="88"/>
      <c r="D3" s="2" t="s">
        <v>1</v>
      </c>
      <c r="E3" s="2" t="s">
        <v>2</v>
      </c>
      <c r="F3" s="36" t="s">
        <v>18</v>
      </c>
      <c r="G3" s="2" t="s">
        <v>20</v>
      </c>
      <c r="H3" s="63" t="s">
        <v>21</v>
      </c>
      <c r="I3" s="2" t="s">
        <v>28</v>
      </c>
      <c r="J3" s="2" t="s">
        <v>31</v>
      </c>
      <c r="K3" s="2" t="s">
        <v>32</v>
      </c>
      <c r="L3" s="2" t="s">
        <v>33</v>
      </c>
      <c r="M3" s="2" t="s">
        <v>34</v>
      </c>
      <c r="N3" s="2" t="s">
        <v>35</v>
      </c>
      <c r="O3" s="2" t="s">
        <v>36</v>
      </c>
      <c r="P3" s="2" t="s">
        <v>37</v>
      </c>
      <c r="Q3" s="2" t="s">
        <v>38</v>
      </c>
      <c r="R3" s="2" t="s">
        <v>39</v>
      </c>
      <c r="S3" s="2" t="s">
        <v>40</v>
      </c>
      <c r="T3" s="2" t="s">
        <v>43</v>
      </c>
      <c r="U3" s="2" t="s">
        <v>44</v>
      </c>
      <c r="V3" s="2" t="s">
        <v>45</v>
      </c>
      <c r="W3" s="2" t="s">
        <v>3</v>
      </c>
    </row>
    <row r="4" spans="1:23" ht="12.75">
      <c r="A4" s="69" t="s">
        <v>4</v>
      </c>
      <c r="B4" s="70"/>
      <c r="C4" s="22" t="s">
        <v>5</v>
      </c>
      <c r="D4" s="34">
        <v>7214</v>
      </c>
      <c r="E4" s="34">
        <v>7928</v>
      </c>
      <c r="F4" s="35">
        <v>7780</v>
      </c>
      <c r="G4" s="50">
        <v>8476</v>
      </c>
      <c r="H4" s="50">
        <v>8667</v>
      </c>
      <c r="I4" s="50">
        <v>7816</v>
      </c>
      <c r="J4" s="50">
        <v>6942</v>
      </c>
      <c r="K4" s="50">
        <v>7325</v>
      </c>
      <c r="L4" s="50">
        <v>7405</v>
      </c>
      <c r="M4" s="50">
        <v>7167</v>
      </c>
      <c r="N4" s="50">
        <v>6807</v>
      </c>
      <c r="O4" s="50">
        <v>6414</v>
      </c>
      <c r="P4" s="50">
        <v>6169</v>
      </c>
      <c r="Q4" s="50">
        <v>6259</v>
      </c>
      <c r="R4" s="50">
        <v>6250</v>
      </c>
      <c r="S4" s="50">
        <v>6285</v>
      </c>
      <c r="T4" s="50">
        <v>6195</v>
      </c>
      <c r="U4" s="50">
        <v>6419</v>
      </c>
      <c r="V4" s="50">
        <v>6561</v>
      </c>
      <c r="W4" s="39"/>
    </row>
    <row r="5" spans="1:23" ht="12.75">
      <c r="A5" s="69"/>
      <c r="B5" s="70"/>
      <c r="C5" s="4" t="s">
        <v>6</v>
      </c>
      <c r="D5" s="5">
        <v>4354</v>
      </c>
      <c r="E5" s="5">
        <v>5011</v>
      </c>
      <c r="F5" s="26">
        <v>4724</v>
      </c>
      <c r="G5" s="51">
        <v>4987</v>
      </c>
      <c r="H5" s="51">
        <v>5057</v>
      </c>
      <c r="I5" s="51">
        <v>4406</v>
      </c>
      <c r="J5" s="51">
        <v>3942</v>
      </c>
      <c r="K5" s="51">
        <v>4047</v>
      </c>
      <c r="L5" s="51">
        <v>4148</v>
      </c>
      <c r="M5" s="51">
        <v>4014</v>
      </c>
      <c r="N5" s="51">
        <v>3848</v>
      </c>
      <c r="O5" s="51">
        <v>3710</v>
      </c>
      <c r="P5" s="51">
        <v>3587</v>
      </c>
      <c r="Q5" s="51">
        <v>3566</v>
      </c>
      <c r="R5" s="51">
        <v>3535</v>
      </c>
      <c r="S5" s="51">
        <v>3520</v>
      </c>
      <c r="T5" s="51">
        <v>3511</v>
      </c>
      <c r="U5" s="51">
        <v>3609</v>
      </c>
      <c r="V5" s="51">
        <v>3642</v>
      </c>
      <c r="W5" s="40"/>
    </row>
    <row r="6" spans="1:25" ht="13.5" thickBot="1">
      <c r="A6" s="71"/>
      <c r="B6" s="72"/>
      <c r="C6" s="6" t="s">
        <v>7</v>
      </c>
      <c r="D6" s="7">
        <f aca="true" t="shared" si="0" ref="D6:V6">SUM(D4:D5)</f>
        <v>11568</v>
      </c>
      <c r="E6" s="7">
        <f t="shared" si="0"/>
        <v>12939</v>
      </c>
      <c r="F6" s="31">
        <f t="shared" si="0"/>
        <v>12504</v>
      </c>
      <c r="G6" s="12">
        <f t="shared" si="0"/>
        <v>13463</v>
      </c>
      <c r="H6" s="12">
        <f t="shared" si="0"/>
        <v>13724</v>
      </c>
      <c r="I6" s="12">
        <f t="shared" si="0"/>
        <v>12222</v>
      </c>
      <c r="J6" s="12">
        <f t="shared" si="0"/>
        <v>10884</v>
      </c>
      <c r="K6" s="12">
        <f t="shared" si="0"/>
        <v>11372</v>
      </c>
      <c r="L6" s="12">
        <f t="shared" si="0"/>
        <v>11553</v>
      </c>
      <c r="M6" s="12">
        <f t="shared" si="0"/>
        <v>11181</v>
      </c>
      <c r="N6" s="12">
        <f t="shared" si="0"/>
        <v>10655</v>
      </c>
      <c r="O6" s="12">
        <f t="shared" si="0"/>
        <v>10124</v>
      </c>
      <c r="P6" s="12">
        <f t="shared" si="0"/>
        <v>9756</v>
      </c>
      <c r="Q6" s="12">
        <f t="shared" si="0"/>
        <v>9825</v>
      </c>
      <c r="R6" s="12">
        <f t="shared" si="0"/>
        <v>9785</v>
      </c>
      <c r="S6" s="12">
        <f t="shared" si="0"/>
        <v>9805</v>
      </c>
      <c r="T6" s="12">
        <f t="shared" si="0"/>
        <v>9706</v>
      </c>
      <c r="U6" s="12">
        <f t="shared" si="0"/>
        <v>10028</v>
      </c>
      <c r="V6" s="12">
        <f t="shared" si="0"/>
        <v>10203</v>
      </c>
      <c r="W6" s="41"/>
      <c r="Y6" s="62"/>
    </row>
    <row r="7" spans="1:23" ht="12.75">
      <c r="A7" s="67" t="s">
        <v>8</v>
      </c>
      <c r="B7" s="68"/>
      <c r="C7" s="3" t="s">
        <v>5</v>
      </c>
      <c r="D7" s="8" t="str">
        <f>"+"&amp;"429"</f>
        <v>+429</v>
      </c>
      <c r="E7" s="9" t="str">
        <f>"+"&amp;"768"</f>
        <v>+768</v>
      </c>
      <c r="F7" s="30" t="str">
        <f>"+"&amp;"341"</f>
        <v>+341</v>
      </c>
      <c r="G7" s="53" t="str">
        <f>"+"&amp;"425"</f>
        <v>+425</v>
      </c>
      <c r="H7" s="53" t="str">
        <f>"+"&amp;"291"</f>
        <v>+291</v>
      </c>
      <c r="I7" s="53" t="str">
        <f>"+"&amp;"107"</f>
        <v>+107</v>
      </c>
      <c r="J7" s="53" t="str">
        <f>"+"&amp;"304"</f>
        <v>+304</v>
      </c>
      <c r="K7" s="53" t="str">
        <f aca="true" t="shared" si="1" ref="K7:L9">IF(K4-J4&gt;0,"+"&amp;K4-J4,IF(K4-J4=0,0,K4-J4))</f>
        <v>+383</v>
      </c>
      <c r="L7" s="53" t="str">
        <f t="shared" si="1"/>
        <v>+80</v>
      </c>
      <c r="M7" s="53">
        <f aca="true" t="shared" si="2" ref="M7:N9">IF(M4-L4&gt;0,"+"&amp;M4-L4,IF(M4-L4=0,0,M4-L4))</f>
        <v>-238</v>
      </c>
      <c r="N7" s="53">
        <f t="shared" si="2"/>
        <v>-360</v>
      </c>
      <c r="O7" s="53">
        <f aca="true" t="shared" si="3" ref="O7:P9">IF(O4-N4&gt;0,"+"&amp;O4-N4,IF(O4-N4=0,0,O4-N4))</f>
        <v>-393</v>
      </c>
      <c r="P7" s="53">
        <f t="shared" si="3"/>
        <v>-245</v>
      </c>
      <c r="Q7" s="53" t="str">
        <f aca="true" t="shared" si="4" ref="Q7:R9">IF(Q4-P4&gt;0,"+"&amp;Q4-P4,IF(Q4-P4=0,0,Q4-P4))</f>
        <v>+90</v>
      </c>
      <c r="R7" s="53">
        <f t="shared" si="4"/>
        <v>-9</v>
      </c>
      <c r="S7" s="53" t="str">
        <f aca="true" t="shared" si="5" ref="S7:T9">IF(S4-R4&gt;0,"+"&amp;S4-R4,IF(S4-R4=0,0,S4-R4))</f>
        <v>+35</v>
      </c>
      <c r="T7" s="53">
        <f t="shared" si="5"/>
        <v>-90</v>
      </c>
      <c r="U7" s="53" t="str">
        <f>IF(U4-T4&gt;0,"+"&amp;U4-T4,IF(U4-T4=0,0,U4-T4))</f>
        <v>+224</v>
      </c>
      <c r="V7" s="53" t="str">
        <f>IF(V4-U4&gt;0,"+"&amp;V4-U4,IF(V4-U4=0,0,V4-U4))</f>
        <v>+142</v>
      </c>
      <c r="W7" s="42"/>
    </row>
    <row r="8" spans="1:23" ht="12.75">
      <c r="A8" s="69"/>
      <c r="B8" s="70"/>
      <c r="C8" s="4" t="s">
        <v>6</v>
      </c>
      <c r="D8" s="10" t="str">
        <f>"+"&amp;"190"</f>
        <v>+190</v>
      </c>
      <c r="E8" s="11" t="str">
        <f>"+"&amp;"338"</f>
        <v>+338</v>
      </c>
      <c r="F8" s="28" t="str">
        <f>"+"&amp;"27"</f>
        <v>+27</v>
      </c>
      <c r="G8" s="54" t="str">
        <f>"+"&amp;"135"</f>
        <v>+135</v>
      </c>
      <c r="H8" s="54" t="str">
        <f>"+"&amp;"79"</f>
        <v>+79</v>
      </c>
      <c r="I8" s="54" t="str">
        <f>"-"&amp;"75"</f>
        <v>-75</v>
      </c>
      <c r="J8" s="54" t="str">
        <f>"+"&amp;"88"</f>
        <v>+88</v>
      </c>
      <c r="K8" s="54" t="str">
        <f t="shared" si="1"/>
        <v>+105</v>
      </c>
      <c r="L8" s="54" t="str">
        <f t="shared" si="1"/>
        <v>+101</v>
      </c>
      <c r="M8" s="54">
        <f t="shared" si="2"/>
        <v>-134</v>
      </c>
      <c r="N8" s="54">
        <f t="shared" si="2"/>
        <v>-166</v>
      </c>
      <c r="O8" s="54">
        <f t="shared" si="3"/>
        <v>-138</v>
      </c>
      <c r="P8" s="54">
        <f t="shared" si="3"/>
        <v>-123</v>
      </c>
      <c r="Q8" s="54">
        <f t="shared" si="4"/>
        <v>-21</v>
      </c>
      <c r="R8" s="54">
        <f t="shared" si="4"/>
        <v>-31</v>
      </c>
      <c r="S8" s="54">
        <f t="shared" si="5"/>
        <v>-15</v>
      </c>
      <c r="T8" s="54">
        <f t="shared" si="5"/>
        <v>-9</v>
      </c>
      <c r="U8" s="54" t="str">
        <f>IF(U5-T5&gt;0,"+"&amp;U5-T5,IF(U5-T5=0,0,U5-T5))</f>
        <v>+98</v>
      </c>
      <c r="V8" s="54" t="str">
        <f>IF(V5-U5&gt;0,"+"&amp;V5-U5,IF(V5-U5=0,0,V5-U5))</f>
        <v>+33</v>
      </c>
      <c r="W8" s="40"/>
    </row>
    <row r="9" spans="1:23" ht="19.5" customHeight="1" thickBot="1">
      <c r="A9" s="71"/>
      <c r="B9" s="72"/>
      <c r="C9" s="6" t="s">
        <v>7</v>
      </c>
      <c r="D9" s="12" t="str">
        <f>"+"&amp;"619"</f>
        <v>+619</v>
      </c>
      <c r="E9" s="13" t="str">
        <f>"+"&amp;"1106"</f>
        <v>+1106</v>
      </c>
      <c r="F9" s="31" t="str">
        <f>"+"&amp;"368"</f>
        <v>+368</v>
      </c>
      <c r="G9" s="55" t="str">
        <f>"+"&amp;"560"</f>
        <v>+560</v>
      </c>
      <c r="H9" s="55" t="str">
        <f>"+"&amp;"370"</f>
        <v>+370</v>
      </c>
      <c r="I9" s="55" t="str">
        <f>"+"&amp;"32"</f>
        <v>+32</v>
      </c>
      <c r="J9" s="55" t="str">
        <f>"+"&amp;"392"</f>
        <v>+392</v>
      </c>
      <c r="K9" s="55" t="str">
        <f t="shared" si="1"/>
        <v>+488</v>
      </c>
      <c r="L9" s="55" t="str">
        <f t="shared" si="1"/>
        <v>+181</v>
      </c>
      <c r="M9" s="55">
        <f t="shared" si="2"/>
        <v>-372</v>
      </c>
      <c r="N9" s="55">
        <f t="shared" si="2"/>
        <v>-526</v>
      </c>
      <c r="O9" s="55">
        <f t="shared" si="3"/>
        <v>-531</v>
      </c>
      <c r="P9" s="55">
        <f t="shared" si="3"/>
        <v>-368</v>
      </c>
      <c r="Q9" s="55" t="str">
        <f t="shared" si="4"/>
        <v>+69</v>
      </c>
      <c r="R9" s="55">
        <f t="shared" si="4"/>
        <v>-40</v>
      </c>
      <c r="S9" s="55" t="str">
        <f t="shared" si="5"/>
        <v>+20</v>
      </c>
      <c r="T9" s="55">
        <f t="shared" si="5"/>
        <v>-99</v>
      </c>
      <c r="U9" s="55" t="str">
        <f>IF(U6-T6&gt;0,"+"&amp;U6-T6,IF(U6-T6=0,0,U6-T6))</f>
        <v>+322</v>
      </c>
      <c r="V9" s="55" t="str">
        <f>IF(V6-U6&gt;0,"+"&amp;V6-U6,IF(V6-U6=0,0,V6-U6))</f>
        <v>+175</v>
      </c>
      <c r="W9" s="41"/>
    </row>
    <row r="10" spans="1:23" ht="12.75">
      <c r="A10" s="67" t="s">
        <v>41</v>
      </c>
      <c r="B10" s="68"/>
      <c r="C10" s="3" t="s">
        <v>5</v>
      </c>
      <c r="D10" s="14">
        <v>0.16</v>
      </c>
      <c r="E10" s="14">
        <v>0.181</v>
      </c>
      <c r="F10" s="32">
        <v>0.177</v>
      </c>
      <c r="G10" s="59">
        <v>0.187</v>
      </c>
      <c r="H10" s="59">
        <v>0.189</v>
      </c>
      <c r="I10" s="59">
        <v>0.17</v>
      </c>
      <c r="J10" s="59">
        <v>0.15</v>
      </c>
      <c r="K10" s="59">
        <v>0.157</v>
      </c>
      <c r="L10" s="59">
        <v>0.158</v>
      </c>
      <c r="M10" s="59">
        <v>0.154</v>
      </c>
      <c r="N10" s="59">
        <v>0.147</v>
      </c>
      <c r="O10" s="59">
        <v>0.14</v>
      </c>
      <c r="P10" s="59">
        <v>0.135</v>
      </c>
      <c r="Q10" s="59">
        <v>0.137</v>
      </c>
      <c r="R10" s="59">
        <v>0.137</v>
      </c>
      <c r="S10" s="59">
        <v>0.137</v>
      </c>
      <c r="T10" s="59">
        <v>0.135</v>
      </c>
      <c r="U10" s="59">
        <v>0.139</v>
      </c>
      <c r="V10" s="59"/>
      <c r="W10" s="42"/>
    </row>
    <row r="11" spans="1:23" ht="12.75">
      <c r="A11" s="69"/>
      <c r="B11" s="70"/>
      <c r="C11" s="4" t="s">
        <v>6</v>
      </c>
      <c r="D11" s="15">
        <v>0.117</v>
      </c>
      <c r="E11" s="15">
        <v>0.135</v>
      </c>
      <c r="F11" s="29">
        <v>0.127</v>
      </c>
      <c r="G11" s="56">
        <v>0.136</v>
      </c>
      <c r="H11" s="56">
        <v>0.139</v>
      </c>
      <c r="I11" s="56">
        <v>0.124</v>
      </c>
      <c r="J11" s="56">
        <v>0.112</v>
      </c>
      <c r="K11" s="56">
        <v>0.114</v>
      </c>
      <c r="L11" s="56">
        <v>0.116</v>
      </c>
      <c r="M11" s="56">
        <v>0.113</v>
      </c>
      <c r="N11" s="56">
        <v>0.108</v>
      </c>
      <c r="O11" s="56">
        <v>0.105</v>
      </c>
      <c r="P11" s="56">
        <v>0.102</v>
      </c>
      <c r="Q11" s="56">
        <v>0.101</v>
      </c>
      <c r="R11" s="56">
        <v>0.1</v>
      </c>
      <c r="S11" s="56">
        <v>0.1</v>
      </c>
      <c r="T11" s="56">
        <v>0.099</v>
      </c>
      <c r="U11" s="56">
        <v>0.102</v>
      </c>
      <c r="V11" s="56"/>
      <c r="W11" s="40"/>
    </row>
    <row r="12" spans="1:23" ht="13.5" thickBot="1">
      <c r="A12" s="71"/>
      <c r="B12" s="72"/>
      <c r="C12" s="6" t="s">
        <v>7</v>
      </c>
      <c r="D12" s="16">
        <v>0.141</v>
      </c>
      <c r="E12" s="16">
        <v>0.16</v>
      </c>
      <c r="F12" s="33">
        <v>0.154</v>
      </c>
      <c r="G12" s="60">
        <v>0.164</v>
      </c>
      <c r="H12" s="60">
        <v>0.167</v>
      </c>
      <c r="I12" s="60">
        <v>0.15</v>
      </c>
      <c r="J12" s="60">
        <v>0.134</v>
      </c>
      <c r="K12" s="60">
        <v>0.138</v>
      </c>
      <c r="L12" s="60">
        <v>0.14</v>
      </c>
      <c r="M12" s="60">
        <v>0.136</v>
      </c>
      <c r="N12" s="60">
        <v>0.13</v>
      </c>
      <c r="O12" s="60">
        <v>0.125</v>
      </c>
      <c r="P12" s="60">
        <v>0.121</v>
      </c>
      <c r="Q12" s="60">
        <v>0.121</v>
      </c>
      <c r="R12" s="60">
        <v>0.121</v>
      </c>
      <c r="S12" s="60">
        <v>0.121</v>
      </c>
      <c r="T12" s="60">
        <v>0.119</v>
      </c>
      <c r="U12" s="60">
        <v>0.123</v>
      </c>
      <c r="V12" s="60"/>
      <c r="W12" s="41"/>
    </row>
    <row r="13" spans="1:23" ht="12.75">
      <c r="A13" s="67" t="s">
        <v>9</v>
      </c>
      <c r="B13" s="68"/>
      <c r="C13" s="3" t="s">
        <v>5</v>
      </c>
      <c r="D13" s="9">
        <v>901</v>
      </c>
      <c r="E13" s="9">
        <v>1321</v>
      </c>
      <c r="F13" s="30">
        <v>847</v>
      </c>
      <c r="G13" s="53">
        <v>908</v>
      </c>
      <c r="H13" s="53">
        <v>814</v>
      </c>
      <c r="I13" s="53">
        <v>923</v>
      </c>
      <c r="J13" s="53">
        <v>884</v>
      </c>
      <c r="K13" s="53">
        <v>889</v>
      </c>
      <c r="L13" s="53">
        <v>758</v>
      </c>
      <c r="M13" s="53">
        <v>684</v>
      </c>
      <c r="N13" s="53">
        <v>691</v>
      </c>
      <c r="O13" s="53">
        <v>589</v>
      </c>
      <c r="P13" s="53">
        <v>507</v>
      </c>
      <c r="Q13" s="53">
        <v>635</v>
      </c>
      <c r="R13" s="53">
        <v>590</v>
      </c>
      <c r="S13" s="53">
        <v>728</v>
      </c>
      <c r="T13" s="53">
        <v>628</v>
      </c>
      <c r="U13" s="53">
        <v>740</v>
      </c>
      <c r="V13" s="53">
        <v>786</v>
      </c>
      <c r="W13" s="43">
        <f>SUM(K13:V13)</f>
        <v>8225</v>
      </c>
    </row>
    <row r="14" spans="1:23" ht="12.75">
      <c r="A14" s="69"/>
      <c r="B14" s="70"/>
      <c r="C14" s="4" t="s">
        <v>6</v>
      </c>
      <c r="D14" s="11">
        <v>521</v>
      </c>
      <c r="E14" s="11">
        <v>691</v>
      </c>
      <c r="F14" s="28">
        <v>424</v>
      </c>
      <c r="G14" s="54">
        <v>436</v>
      </c>
      <c r="H14" s="54">
        <v>450</v>
      </c>
      <c r="I14" s="54">
        <v>429</v>
      </c>
      <c r="J14" s="54">
        <v>453</v>
      </c>
      <c r="K14" s="54">
        <v>417</v>
      </c>
      <c r="L14" s="54">
        <v>432</v>
      </c>
      <c r="M14" s="54">
        <v>384</v>
      </c>
      <c r="N14" s="54">
        <v>359</v>
      </c>
      <c r="O14" s="54">
        <v>347</v>
      </c>
      <c r="P14" s="54">
        <v>307</v>
      </c>
      <c r="Q14" s="54">
        <v>331</v>
      </c>
      <c r="R14" s="54">
        <v>373</v>
      </c>
      <c r="S14" s="54">
        <v>370</v>
      </c>
      <c r="T14" s="54">
        <v>369</v>
      </c>
      <c r="U14" s="54">
        <v>428</v>
      </c>
      <c r="V14" s="54">
        <v>400</v>
      </c>
      <c r="W14" s="44">
        <f>SUM(K14:V14)</f>
        <v>4517</v>
      </c>
    </row>
    <row r="15" spans="1:23" ht="13.5" thickBot="1">
      <c r="A15" s="71"/>
      <c r="B15" s="72"/>
      <c r="C15" s="6" t="s">
        <v>7</v>
      </c>
      <c r="D15" s="7">
        <f aca="true" t="shared" si="6" ref="D15:W15">SUM(D13:D14)</f>
        <v>1422</v>
      </c>
      <c r="E15" s="7">
        <f t="shared" si="6"/>
        <v>2012</v>
      </c>
      <c r="F15" s="31">
        <f t="shared" si="6"/>
        <v>1271</v>
      </c>
      <c r="G15" s="12">
        <f t="shared" si="6"/>
        <v>1344</v>
      </c>
      <c r="H15" s="12">
        <f t="shared" si="6"/>
        <v>1264</v>
      </c>
      <c r="I15" s="12">
        <f t="shared" si="6"/>
        <v>1352</v>
      </c>
      <c r="J15" s="12">
        <f t="shared" si="6"/>
        <v>1337</v>
      </c>
      <c r="K15" s="12">
        <f t="shared" si="6"/>
        <v>1306</v>
      </c>
      <c r="L15" s="12">
        <f t="shared" si="6"/>
        <v>1190</v>
      </c>
      <c r="M15" s="12">
        <f t="shared" si="6"/>
        <v>1068</v>
      </c>
      <c r="N15" s="12">
        <f t="shared" si="6"/>
        <v>1050</v>
      </c>
      <c r="O15" s="12">
        <f t="shared" si="6"/>
        <v>936</v>
      </c>
      <c r="P15" s="12">
        <f t="shared" si="6"/>
        <v>814</v>
      </c>
      <c r="Q15" s="12">
        <f t="shared" si="6"/>
        <v>966</v>
      </c>
      <c r="R15" s="12">
        <f t="shared" si="6"/>
        <v>963</v>
      </c>
      <c r="S15" s="12">
        <f t="shared" si="6"/>
        <v>1098</v>
      </c>
      <c r="T15" s="12">
        <f t="shared" si="6"/>
        <v>997</v>
      </c>
      <c r="U15" s="12">
        <f t="shared" si="6"/>
        <v>1168</v>
      </c>
      <c r="V15" s="12">
        <f t="shared" si="6"/>
        <v>1186</v>
      </c>
      <c r="W15" s="45">
        <f t="shared" si="6"/>
        <v>12742</v>
      </c>
    </row>
    <row r="16" spans="1:23" ht="12.75">
      <c r="A16" s="67" t="s">
        <v>10</v>
      </c>
      <c r="B16" s="68"/>
      <c r="C16" s="3" t="s">
        <v>5</v>
      </c>
      <c r="D16" s="9">
        <v>472</v>
      </c>
      <c r="E16" s="9">
        <v>553</v>
      </c>
      <c r="F16" s="30">
        <v>506</v>
      </c>
      <c r="G16" s="53">
        <v>483</v>
      </c>
      <c r="H16" s="53">
        <v>523</v>
      </c>
      <c r="I16" s="53">
        <v>816</v>
      </c>
      <c r="J16" s="53">
        <v>580</v>
      </c>
      <c r="K16" s="53">
        <v>506</v>
      </c>
      <c r="L16" s="53">
        <v>678</v>
      </c>
      <c r="M16" s="53">
        <v>922</v>
      </c>
      <c r="N16" s="53">
        <v>1051</v>
      </c>
      <c r="O16" s="53">
        <v>982</v>
      </c>
      <c r="P16" s="53">
        <v>752</v>
      </c>
      <c r="Q16" s="53">
        <v>545</v>
      </c>
      <c r="R16" s="53">
        <v>599</v>
      </c>
      <c r="S16" s="53">
        <v>693</v>
      </c>
      <c r="T16" s="53">
        <v>718</v>
      </c>
      <c r="U16" s="53">
        <v>516</v>
      </c>
      <c r="V16" s="53">
        <v>644</v>
      </c>
      <c r="W16" s="46">
        <f>SUM(K16:V16)</f>
        <v>8606</v>
      </c>
    </row>
    <row r="17" spans="1:23" ht="12.75">
      <c r="A17" s="69"/>
      <c r="B17" s="70"/>
      <c r="C17" s="4" t="s">
        <v>6</v>
      </c>
      <c r="D17" s="11">
        <v>331</v>
      </c>
      <c r="E17" s="11">
        <v>360</v>
      </c>
      <c r="F17" s="28">
        <v>397</v>
      </c>
      <c r="G17" s="54">
        <v>301</v>
      </c>
      <c r="H17" s="54">
        <v>371</v>
      </c>
      <c r="I17" s="54">
        <v>504</v>
      </c>
      <c r="J17" s="54">
        <v>365</v>
      </c>
      <c r="K17" s="54">
        <v>312</v>
      </c>
      <c r="L17" s="54">
        <v>331</v>
      </c>
      <c r="M17" s="54">
        <v>518</v>
      </c>
      <c r="N17" s="54">
        <v>525</v>
      </c>
      <c r="O17" s="54">
        <v>485</v>
      </c>
      <c r="P17" s="54">
        <v>430</v>
      </c>
      <c r="Q17" s="54">
        <v>352</v>
      </c>
      <c r="R17" s="54">
        <v>404</v>
      </c>
      <c r="S17" s="54">
        <v>385</v>
      </c>
      <c r="T17" s="54">
        <v>378</v>
      </c>
      <c r="U17" s="54">
        <v>330</v>
      </c>
      <c r="V17" s="54">
        <v>367</v>
      </c>
      <c r="W17" s="44">
        <f>SUM(K17:V17)</f>
        <v>4817</v>
      </c>
    </row>
    <row r="18" spans="1:23" ht="13.5" thickBot="1">
      <c r="A18" s="71"/>
      <c r="B18" s="72"/>
      <c r="C18" s="6" t="s">
        <v>7</v>
      </c>
      <c r="D18" s="7">
        <f aca="true" t="shared" si="7" ref="D18:W18">SUM(D16:D17)</f>
        <v>803</v>
      </c>
      <c r="E18" s="7">
        <f t="shared" si="7"/>
        <v>913</v>
      </c>
      <c r="F18" s="31">
        <f t="shared" si="7"/>
        <v>903</v>
      </c>
      <c r="G18" s="12">
        <f t="shared" si="7"/>
        <v>784</v>
      </c>
      <c r="H18" s="12">
        <f t="shared" si="7"/>
        <v>894</v>
      </c>
      <c r="I18" s="12">
        <f t="shared" si="7"/>
        <v>1320</v>
      </c>
      <c r="J18" s="12">
        <f t="shared" si="7"/>
        <v>945</v>
      </c>
      <c r="K18" s="12">
        <f t="shared" si="7"/>
        <v>818</v>
      </c>
      <c r="L18" s="12">
        <f t="shared" si="7"/>
        <v>1009</v>
      </c>
      <c r="M18" s="12">
        <f t="shared" si="7"/>
        <v>1440</v>
      </c>
      <c r="N18" s="12">
        <f t="shared" si="7"/>
        <v>1576</v>
      </c>
      <c r="O18" s="12">
        <f t="shared" si="7"/>
        <v>1467</v>
      </c>
      <c r="P18" s="12">
        <f t="shared" si="7"/>
        <v>1182</v>
      </c>
      <c r="Q18" s="12">
        <f t="shared" si="7"/>
        <v>897</v>
      </c>
      <c r="R18" s="12">
        <f t="shared" si="7"/>
        <v>1003</v>
      </c>
      <c r="S18" s="12">
        <f t="shared" si="7"/>
        <v>1078</v>
      </c>
      <c r="T18" s="12">
        <f t="shared" si="7"/>
        <v>1096</v>
      </c>
      <c r="U18" s="12">
        <f t="shared" si="7"/>
        <v>846</v>
      </c>
      <c r="V18" s="12">
        <f t="shared" si="7"/>
        <v>1011</v>
      </c>
      <c r="W18" s="45">
        <f t="shared" si="7"/>
        <v>13423</v>
      </c>
    </row>
    <row r="19" spans="1:23" ht="12.75">
      <c r="A19" s="89" t="s">
        <v>11</v>
      </c>
      <c r="B19" s="92" t="s">
        <v>12</v>
      </c>
      <c r="C19" s="3" t="s">
        <v>5</v>
      </c>
      <c r="D19" s="9">
        <v>239</v>
      </c>
      <c r="E19" s="9">
        <v>396</v>
      </c>
      <c r="F19" s="30">
        <v>239</v>
      </c>
      <c r="G19" s="53">
        <v>254</v>
      </c>
      <c r="H19" s="53">
        <v>354</v>
      </c>
      <c r="I19" s="53">
        <v>505</v>
      </c>
      <c r="J19" s="53">
        <v>371</v>
      </c>
      <c r="K19" s="53">
        <v>362</v>
      </c>
      <c r="L19" s="53">
        <v>379</v>
      </c>
      <c r="M19" s="53">
        <v>549</v>
      </c>
      <c r="N19" s="53">
        <v>681</v>
      </c>
      <c r="O19" s="53">
        <v>677</v>
      </c>
      <c r="P19" s="53">
        <v>505</v>
      </c>
      <c r="Q19" s="53">
        <v>339</v>
      </c>
      <c r="R19" s="53">
        <v>335</v>
      </c>
      <c r="S19" s="53">
        <v>526</v>
      </c>
      <c r="T19" s="53">
        <v>495</v>
      </c>
      <c r="U19" s="53">
        <v>374</v>
      </c>
      <c r="V19" s="53">
        <v>516</v>
      </c>
      <c r="W19" s="46">
        <f>SUM(K19:V19)</f>
        <v>5738</v>
      </c>
    </row>
    <row r="20" spans="1:23" ht="12.75">
      <c r="A20" s="90"/>
      <c r="B20" s="93"/>
      <c r="C20" s="4" t="s">
        <v>6</v>
      </c>
      <c r="D20" s="11">
        <v>150</v>
      </c>
      <c r="E20" s="11">
        <v>245</v>
      </c>
      <c r="F20" s="28">
        <v>200</v>
      </c>
      <c r="G20" s="54">
        <v>140</v>
      </c>
      <c r="H20" s="54">
        <v>196</v>
      </c>
      <c r="I20" s="54">
        <v>302</v>
      </c>
      <c r="J20" s="54">
        <v>189</v>
      </c>
      <c r="K20" s="54">
        <v>194</v>
      </c>
      <c r="L20" s="54">
        <v>192</v>
      </c>
      <c r="M20" s="54">
        <v>292</v>
      </c>
      <c r="N20" s="54">
        <v>348</v>
      </c>
      <c r="O20" s="54">
        <v>304</v>
      </c>
      <c r="P20" s="54">
        <v>259</v>
      </c>
      <c r="Q20" s="54">
        <v>192</v>
      </c>
      <c r="R20" s="54">
        <v>220</v>
      </c>
      <c r="S20" s="54">
        <v>290</v>
      </c>
      <c r="T20" s="54">
        <v>246</v>
      </c>
      <c r="U20" s="54">
        <v>220</v>
      </c>
      <c r="V20" s="54">
        <v>266</v>
      </c>
      <c r="W20" s="44">
        <f>SUM(K20:V20)</f>
        <v>3023</v>
      </c>
    </row>
    <row r="21" spans="1:23" ht="12.75">
      <c r="A21" s="90"/>
      <c r="B21" s="94"/>
      <c r="C21" s="17" t="s">
        <v>7</v>
      </c>
      <c r="D21" s="18">
        <f aca="true" t="shared" si="8" ref="D21:V21">SUM(D19:D20)</f>
        <v>389</v>
      </c>
      <c r="E21" s="18">
        <f t="shared" si="8"/>
        <v>641</v>
      </c>
      <c r="F21" s="27">
        <f t="shared" si="8"/>
        <v>439</v>
      </c>
      <c r="G21" s="52">
        <f t="shared" si="8"/>
        <v>394</v>
      </c>
      <c r="H21" s="52">
        <f t="shared" si="8"/>
        <v>550</v>
      </c>
      <c r="I21" s="52">
        <f t="shared" si="8"/>
        <v>807</v>
      </c>
      <c r="J21" s="52">
        <f t="shared" si="8"/>
        <v>560</v>
      </c>
      <c r="K21" s="52">
        <f t="shared" si="8"/>
        <v>556</v>
      </c>
      <c r="L21" s="52">
        <f t="shared" si="8"/>
        <v>571</v>
      </c>
      <c r="M21" s="52">
        <f t="shared" si="8"/>
        <v>841</v>
      </c>
      <c r="N21" s="52">
        <f t="shared" si="8"/>
        <v>1029</v>
      </c>
      <c r="O21" s="52">
        <f t="shared" si="8"/>
        <v>981</v>
      </c>
      <c r="P21" s="52">
        <f t="shared" si="8"/>
        <v>764</v>
      </c>
      <c r="Q21" s="52">
        <f t="shared" si="8"/>
        <v>531</v>
      </c>
      <c r="R21" s="52">
        <f t="shared" si="8"/>
        <v>555</v>
      </c>
      <c r="S21" s="52">
        <f t="shared" si="8"/>
        <v>816</v>
      </c>
      <c r="T21" s="52">
        <f t="shared" si="8"/>
        <v>741</v>
      </c>
      <c r="U21" s="52">
        <f t="shared" si="8"/>
        <v>594</v>
      </c>
      <c r="V21" s="52">
        <f t="shared" si="8"/>
        <v>782</v>
      </c>
      <c r="W21" s="47">
        <f>SUM(W19:W20)</f>
        <v>8761</v>
      </c>
    </row>
    <row r="22" spans="1:23" ht="12.75">
      <c r="A22" s="90"/>
      <c r="B22" s="95" t="s">
        <v>13</v>
      </c>
      <c r="C22" s="19" t="s">
        <v>5</v>
      </c>
      <c r="D22" s="20">
        <v>213</v>
      </c>
      <c r="E22" s="20">
        <v>357</v>
      </c>
      <c r="F22" s="25">
        <v>229</v>
      </c>
      <c r="G22" s="57">
        <v>210</v>
      </c>
      <c r="H22" s="57">
        <v>318</v>
      </c>
      <c r="I22" s="57">
        <v>464</v>
      </c>
      <c r="J22" s="57">
        <v>333</v>
      </c>
      <c r="K22" s="57">
        <v>359</v>
      </c>
      <c r="L22" s="57">
        <v>320</v>
      </c>
      <c r="M22" s="57">
        <v>382</v>
      </c>
      <c r="N22" s="57">
        <v>445</v>
      </c>
      <c r="O22" s="57">
        <v>545</v>
      </c>
      <c r="P22" s="57">
        <v>398</v>
      </c>
      <c r="Q22" s="57">
        <v>307</v>
      </c>
      <c r="R22" s="57">
        <v>266</v>
      </c>
      <c r="S22" s="57">
        <v>467</v>
      </c>
      <c r="T22" s="57">
        <v>407</v>
      </c>
      <c r="U22" s="57">
        <v>332</v>
      </c>
      <c r="V22" s="57">
        <v>470</v>
      </c>
      <c r="W22" s="43">
        <f>SUM(K22:V22)</f>
        <v>4698</v>
      </c>
    </row>
    <row r="23" spans="1:23" ht="12.75">
      <c r="A23" s="90"/>
      <c r="B23" s="96"/>
      <c r="C23" s="4" t="s">
        <v>6</v>
      </c>
      <c r="D23" s="21">
        <v>132</v>
      </c>
      <c r="E23" s="21">
        <v>206</v>
      </c>
      <c r="F23" s="28">
        <v>193</v>
      </c>
      <c r="G23" s="10">
        <v>121</v>
      </c>
      <c r="H23" s="10">
        <v>186</v>
      </c>
      <c r="I23" s="10">
        <v>278</v>
      </c>
      <c r="J23" s="10">
        <v>164</v>
      </c>
      <c r="K23" s="10">
        <v>187</v>
      </c>
      <c r="L23" s="10">
        <v>156</v>
      </c>
      <c r="M23" s="10">
        <v>235</v>
      </c>
      <c r="N23" s="10">
        <v>267</v>
      </c>
      <c r="O23" s="10">
        <v>249</v>
      </c>
      <c r="P23" s="10">
        <v>214</v>
      </c>
      <c r="Q23" s="10">
        <v>173</v>
      </c>
      <c r="R23" s="10">
        <v>190</v>
      </c>
      <c r="S23" s="10">
        <v>257</v>
      </c>
      <c r="T23" s="10">
        <v>218</v>
      </c>
      <c r="U23" s="10">
        <v>202</v>
      </c>
      <c r="V23" s="10">
        <v>245</v>
      </c>
      <c r="W23" s="44">
        <f>SUM(K23:V23)</f>
        <v>2593</v>
      </c>
    </row>
    <row r="24" spans="1:23" ht="13.5" thickBot="1">
      <c r="A24" s="91"/>
      <c r="B24" s="97"/>
      <c r="C24" s="6" t="s">
        <v>7</v>
      </c>
      <c r="D24" s="7">
        <f aca="true" t="shared" si="9" ref="D24:W24">SUM(D22:D23)</f>
        <v>345</v>
      </c>
      <c r="E24" s="7">
        <f t="shared" si="9"/>
        <v>563</v>
      </c>
      <c r="F24" s="31">
        <f t="shared" si="9"/>
        <v>422</v>
      </c>
      <c r="G24" s="12">
        <f t="shared" si="9"/>
        <v>331</v>
      </c>
      <c r="H24" s="12">
        <f t="shared" si="9"/>
        <v>504</v>
      </c>
      <c r="I24" s="12">
        <f t="shared" si="9"/>
        <v>742</v>
      </c>
      <c r="J24" s="12">
        <f t="shared" si="9"/>
        <v>497</v>
      </c>
      <c r="K24" s="12">
        <f t="shared" si="9"/>
        <v>546</v>
      </c>
      <c r="L24" s="12">
        <f t="shared" si="9"/>
        <v>476</v>
      </c>
      <c r="M24" s="12">
        <f t="shared" si="9"/>
        <v>617</v>
      </c>
      <c r="N24" s="12">
        <f t="shared" si="9"/>
        <v>712</v>
      </c>
      <c r="O24" s="12">
        <f t="shared" si="9"/>
        <v>794</v>
      </c>
      <c r="P24" s="12">
        <f t="shared" si="9"/>
        <v>612</v>
      </c>
      <c r="Q24" s="12">
        <f t="shared" si="9"/>
        <v>480</v>
      </c>
      <c r="R24" s="12">
        <f t="shared" si="9"/>
        <v>456</v>
      </c>
      <c r="S24" s="12">
        <f t="shared" si="9"/>
        <v>724</v>
      </c>
      <c r="T24" s="12">
        <f t="shared" si="9"/>
        <v>625</v>
      </c>
      <c r="U24" s="12">
        <f t="shared" si="9"/>
        <v>534</v>
      </c>
      <c r="V24" s="12">
        <f t="shared" si="9"/>
        <v>715</v>
      </c>
      <c r="W24" s="45">
        <f t="shared" si="9"/>
        <v>7291</v>
      </c>
    </row>
    <row r="25" spans="1:23" ht="12.75">
      <c r="A25" s="69" t="s">
        <v>14</v>
      </c>
      <c r="B25" s="70"/>
      <c r="C25" s="22" t="s">
        <v>5</v>
      </c>
      <c r="D25" s="23">
        <v>3882</v>
      </c>
      <c r="E25" s="23">
        <v>4288</v>
      </c>
      <c r="F25" s="30">
        <v>4372</v>
      </c>
      <c r="G25" s="53">
        <v>4535</v>
      </c>
      <c r="H25" s="53">
        <v>4786</v>
      </c>
      <c r="I25" s="53">
        <v>4459</v>
      </c>
      <c r="J25" s="53">
        <v>4002</v>
      </c>
      <c r="K25" s="53">
        <v>4143</v>
      </c>
      <c r="L25" s="53">
        <v>4166</v>
      </c>
      <c r="M25" s="53">
        <v>4066</v>
      </c>
      <c r="N25" s="53">
        <v>3877</v>
      </c>
      <c r="O25" s="53">
        <v>3676</v>
      </c>
      <c r="P25" s="53">
        <v>3590</v>
      </c>
      <c r="Q25" s="53">
        <v>3715</v>
      </c>
      <c r="R25" s="53">
        <v>3750</v>
      </c>
      <c r="S25" s="53">
        <v>3723</v>
      </c>
      <c r="T25" s="53">
        <v>3670</v>
      </c>
      <c r="U25" s="53">
        <v>3798</v>
      </c>
      <c r="V25" s="53">
        <v>3813</v>
      </c>
      <c r="W25" s="39"/>
    </row>
    <row r="26" spans="1:23" ht="12.75">
      <c r="A26" s="69"/>
      <c r="B26" s="70"/>
      <c r="C26" s="4" t="s">
        <v>6</v>
      </c>
      <c r="D26" s="21">
        <v>2221</v>
      </c>
      <c r="E26" s="21">
        <v>2567</v>
      </c>
      <c r="F26" s="28">
        <v>2555</v>
      </c>
      <c r="G26" s="10">
        <v>2541</v>
      </c>
      <c r="H26" s="10">
        <v>2669</v>
      </c>
      <c r="I26" s="10">
        <v>2386</v>
      </c>
      <c r="J26" s="10">
        <v>2069</v>
      </c>
      <c r="K26" s="10">
        <v>2108</v>
      </c>
      <c r="L26" s="10">
        <v>2143</v>
      </c>
      <c r="M26" s="10">
        <v>2105</v>
      </c>
      <c r="N26" s="10">
        <v>2031</v>
      </c>
      <c r="O26" s="10">
        <v>2016</v>
      </c>
      <c r="P26" s="10">
        <v>1936</v>
      </c>
      <c r="Q26" s="10">
        <v>1960</v>
      </c>
      <c r="R26" s="10">
        <v>1984</v>
      </c>
      <c r="S26" s="10">
        <v>1973</v>
      </c>
      <c r="T26" s="10">
        <v>1960</v>
      </c>
      <c r="U26" s="10">
        <v>2019</v>
      </c>
      <c r="V26" s="10">
        <v>2003</v>
      </c>
      <c r="W26" s="40"/>
    </row>
    <row r="27" spans="1:23" ht="13.5" thickBot="1">
      <c r="A27" s="71"/>
      <c r="B27" s="72"/>
      <c r="C27" s="6" t="s">
        <v>7</v>
      </c>
      <c r="D27" s="7">
        <f aca="true" t="shared" si="10" ref="D27:V27">SUM(D25:D26)</f>
        <v>6103</v>
      </c>
      <c r="E27" s="7">
        <f t="shared" si="10"/>
        <v>6855</v>
      </c>
      <c r="F27" s="31">
        <f t="shared" si="10"/>
        <v>6927</v>
      </c>
      <c r="G27" s="12">
        <f t="shared" si="10"/>
        <v>7076</v>
      </c>
      <c r="H27" s="12">
        <f t="shared" si="10"/>
        <v>7455</v>
      </c>
      <c r="I27" s="12">
        <f t="shared" si="10"/>
        <v>6845</v>
      </c>
      <c r="J27" s="12">
        <f t="shared" si="10"/>
        <v>6071</v>
      </c>
      <c r="K27" s="12">
        <f t="shared" si="10"/>
        <v>6251</v>
      </c>
      <c r="L27" s="12">
        <f t="shared" si="10"/>
        <v>6309</v>
      </c>
      <c r="M27" s="12">
        <f t="shared" si="10"/>
        <v>6171</v>
      </c>
      <c r="N27" s="12">
        <f t="shared" si="10"/>
        <v>5908</v>
      </c>
      <c r="O27" s="12">
        <f t="shared" si="10"/>
        <v>5692</v>
      </c>
      <c r="P27" s="12">
        <f t="shared" si="10"/>
        <v>5526</v>
      </c>
      <c r="Q27" s="12">
        <f t="shared" si="10"/>
        <v>5675</v>
      </c>
      <c r="R27" s="12">
        <f t="shared" si="10"/>
        <v>5734</v>
      </c>
      <c r="S27" s="12">
        <f t="shared" si="10"/>
        <v>5696</v>
      </c>
      <c r="T27" s="12">
        <f t="shared" si="10"/>
        <v>5630</v>
      </c>
      <c r="U27" s="12">
        <f t="shared" si="10"/>
        <v>5817</v>
      </c>
      <c r="V27" s="12">
        <f t="shared" si="10"/>
        <v>5816</v>
      </c>
      <c r="W27" s="48"/>
    </row>
    <row r="28" spans="1:23" ht="12.75">
      <c r="A28" s="67" t="s">
        <v>15</v>
      </c>
      <c r="B28" s="68"/>
      <c r="C28" s="3" t="s">
        <v>5</v>
      </c>
      <c r="D28" s="9">
        <v>1161</v>
      </c>
      <c r="E28" s="9">
        <v>872</v>
      </c>
      <c r="F28" s="30">
        <v>899</v>
      </c>
      <c r="G28" s="53">
        <v>966</v>
      </c>
      <c r="H28" s="53">
        <v>771</v>
      </c>
      <c r="I28" s="53">
        <v>681</v>
      </c>
      <c r="J28" s="53">
        <v>694</v>
      </c>
      <c r="K28" s="53">
        <v>804</v>
      </c>
      <c r="L28" s="53">
        <v>779</v>
      </c>
      <c r="M28" s="53">
        <v>706</v>
      </c>
      <c r="N28" s="53">
        <v>622</v>
      </c>
      <c r="O28" s="53">
        <v>514</v>
      </c>
      <c r="P28" s="53">
        <v>486</v>
      </c>
      <c r="Q28" s="53">
        <v>449</v>
      </c>
      <c r="R28" s="53">
        <v>415</v>
      </c>
      <c r="S28" s="53">
        <v>399</v>
      </c>
      <c r="T28" s="53">
        <v>401</v>
      </c>
      <c r="U28" s="53">
        <v>462</v>
      </c>
      <c r="V28" s="53">
        <v>534</v>
      </c>
      <c r="W28" s="39"/>
    </row>
    <row r="29" spans="1:23" ht="12.75">
      <c r="A29" s="69"/>
      <c r="B29" s="70"/>
      <c r="C29" s="4" t="s">
        <v>6</v>
      </c>
      <c r="D29" s="21">
        <v>641</v>
      </c>
      <c r="E29" s="21">
        <v>536</v>
      </c>
      <c r="F29" s="28">
        <v>572</v>
      </c>
      <c r="G29" s="10">
        <v>565</v>
      </c>
      <c r="H29" s="10">
        <v>489</v>
      </c>
      <c r="I29" s="10">
        <v>423</v>
      </c>
      <c r="J29" s="10">
        <v>401</v>
      </c>
      <c r="K29" s="10">
        <v>409</v>
      </c>
      <c r="L29" s="10">
        <v>412</v>
      </c>
      <c r="M29" s="10">
        <v>389</v>
      </c>
      <c r="N29" s="10">
        <v>342</v>
      </c>
      <c r="O29" s="10">
        <v>299</v>
      </c>
      <c r="P29" s="10">
        <v>305</v>
      </c>
      <c r="Q29" s="10">
        <v>298</v>
      </c>
      <c r="R29" s="10">
        <v>289</v>
      </c>
      <c r="S29" s="10">
        <v>291</v>
      </c>
      <c r="T29" s="10">
        <v>300</v>
      </c>
      <c r="U29" s="10">
        <v>316</v>
      </c>
      <c r="V29" s="10">
        <v>347</v>
      </c>
      <c r="W29" s="40"/>
    </row>
    <row r="30" spans="1:23" ht="13.5" thickBot="1">
      <c r="A30" s="71"/>
      <c r="B30" s="72"/>
      <c r="C30" s="6" t="s">
        <v>7</v>
      </c>
      <c r="D30" s="7">
        <f aca="true" t="shared" si="11" ref="D30:V30">SUM(D28:D29)</f>
        <v>1802</v>
      </c>
      <c r="E30" s="7">
        <f t="shared" si="11"/>
        <v>1408</v>
      </c>
      <c r="F30" s="31">
        <f t="shared" si="11"/>
        <v>1471</v>
      </c>
      <c r="G30" s="12">
        <f t="shared" si="11"/>
        <v>1531</v>
      </c>
      <c r="H30" s="12">
        <f t="shared" si="11"/>
        <v>1260</v>
      </c>
      <c r="I30" s="12">
        <f t="shared" si="11"/>
        <v>1104</v>
      </c>
      <c r="J30" s="12">
        <f t="shared" si="11"/>
        <v>1095</v>
      </c>
      <c r="K30" s="12">
        <f t="shared" si="11"/>
        <v>1213</v>
      </c>
      <c r="L30" s="12">
        <f t="shared" si="11"/>
        <v>1191</v>
      </c>
      <c r="M30" s="12">
        <f t="shared" si="11"/>
        <v>1095</v>
      </c>
      <c r="N30" s="12">
        <f t="shared" si="11"/>
        <v>964</v>
      </c>
      <c r="O30" s="12">
        <f t="shared" si="11"/>
        <v>813</v>
      </c>
      <c r="P30" s="12">
        <f t="shared" si="11"/>
        <v>791</v>
      </c>
      <c r="Q30" s="12">
        <f t="shared" si="11"/>
        <v>747</v>
      </c>
      <c r="R30" s="12">
        <f t="shared" si="11"/>
        <v>704</v>
      </c>
      <c r="S30" s="12">
        <f t="shared" si="11"/>
        <v>690</v>
      </c>
      <c r="T30" s="12">
        <f t="shared" si="11"/>
        <v>701</v>
      </c>
      <c r="U30" s="12">
        <f t="shared" si="11"/>
        <v>778</v>
      </c>
      <c r="V30" s="12">
        <f t="shared" si="11"/>
        <v>881</v>
      </c>
      <c r="W30" s="48"/>
    </row>
    <row r="31" spans="1:23" ht="12.75">
      <c r="A31" s="79" t="s">
        <v>16</v>
      </c>
      <c r="B31" s="80"/>
      <c r="C31" s="3" t="s">
        <v>5</v>
      </c>
      <c r="D31" s="9">
        <v>604</v>
      </c>
      <c r="E31" s="9">
        <v>677</v>
      </c>
      <c r="F31" s="30">
        <v>671</v>
      </c>
      <c r="G31" s="53">
        <v>766</v>
      </c>
      <c r="H31" s="53">
        <v>726</v>
      </c>
      <c r="I31" s="53">
        <v>520</v>
      </c>
      <c r="J31" s="53">
        <v>467</v>
      </c>
      <c r="K31" s="53">
        <v>499</v>
      </c>
      <c r="L31" s="53">
        <v>503</v>
      </c>
      <c r="M31" s="53">
        <v>496</v>
      </c>
      <c r="N31" s="53">
        <v>264</v>
      </c>
      <c r="O31" s="53">
        <v>268</v>
      </c>
      <c r="P31" s="53">
        <v>130</v>
      </c>
      <c r="Q31" s="53">
        <v>179</v>
      </c>
      <c r="R31" s="53">
        <v>213</v>
      </c>
      <c r="S31" s="53">
        <v>360</v>
      </c>
      <c r="T31" s="53">
        <v>351</v>
      </c>
      <c r="U31" s="53">
        <v>382</v>
      </c>
      <c r="V31" s="53">
        <v>378</v>
      </c>
      <c r="W31" s="39"/>
    </row>
    <row r="32" spans="1:23" ht="12.75">
      <c r="A32" s="81"/>
      <c r="B32" s="82"/>
      <c r="C32" s="4" t="s">
        <v>6</v>
      </c>
      <c r="D32" s="21">
        <v>283</v>
      </c>
      <c r="E32" s="21">
        <v>328</v>
      </c>
      <c r="F32" s="28">
        <v>255</v>
      </c>
      <c r="G32" s="10">
        <v>289</v>
      </c>
      <c r="H32" s="10">
        <v>255</v>
      </c>
      <c r="I32" s="10">
        <v>186</v>
      </c>
      <c r="J32" s="10">
        <v>137</v>
      </c>
      <c r="K32" s="10">
        <v>133</v>
      </c>
      <c r="L32" s="10">
        <v>144</v>
      </c>
      <c r="M32" s="10">
        <v>148</v>
      </c>
      <c r="N32" s="10">
        <v>93</v>
      </c>
      <c r="O32" s="10">
        <v>106</v>
      </c>
      <c r="P32" s="10">
        <v>62</v>
      </c>
      <c r="Q32" s="10">
        <v>63</v>
      </c>
      <c r="R32" s="10">
        <v>71</v>
      </c>
      <c r="S32" s="10">
        <v>112</v>
      </c>
      <c r="T32" s="10">
        <v>110</v>
      </c>
      <c r="U32" s="10">
        <v>117</v>
      </c>
      <c r="V32" s="10">
        <v>108</v>
      </c>
      <c r="W32" s="40"/>
    </row>
    <row r="33" spans="1:23" ht="18.75" customHeight="1" thickBot="1">
      <c r="A33" s="83"/>
      <c r="B33" s="84"/>
      <c r="C33" s="6" t="s">
        <v>7</v>
      </c>
      <c r="D33" s="7">
        <f aca="true" t="shared" si="12" ref="D33:V33">SUM(D31:D32)</f>
        <v>887</v>
      </c>
      <c r="E33" s="7">
        <f t="shared" si="12"/>
        <v>1005</v>
      </c>
      <c r="F33" s="31">
        <f t="shared" si="12"/>
        <v>926</v>
      </c>
      <c r="G33" s="12">
        <f t="shared" si="12"/>
        <v>1055</v>
      </c>
      <c r="H33" s="12">
        <f t="shared" si="12"/>
        <v>981</v>
      </c>
      <c r="I33" s="12">
        <f t="shared" si="12"/>
        <v>706</v>
      </c>
      <c r="J33" s="12">
        <f t="shared" si="12"/>
        <v>604</v>
      </c>
      <c r="K33" s="12">
        <f t="shared" si="12"/>
        <v>632</v>
      </c>
      <c r="L33" s="12">
        <f t="shared" si="12"/>
        <v>647</v>
      </c>
      <c r="M33" s="12">
        <f t="shared" si="12"/>
        <v>644</v>
      </c>
      <c r="N33" s="12">
        <f t="shared" si="12"/>
        <v>357</v>
      </c>
      <c r="O33" s="12">
        <f t="shared" si="12"/>
        <v>374</v>
      </c>
      <c r="P33" s="12">
        <f t="shared" si="12"/>
        <v>192</v>
      </c>
      <c r="Q33" s="12">
        <f t="shared" si="12"/>
        <v>242</v>
      </c>
      <c r="R33" s="12">
        <f t="shared" si="12"/>
        <v>284</v>
      </c>
      <c r="S33" s="12">
        <f t="shared" si="12"/>
        <v>472</v>
      </c>
      <c r="T33" s="12">
        <f t="shared" si="12"/>
        <v>461</v>
      </c>
      <c r="U33" s="12">
        <f t="shared" si="12"/>
        <v>499</v>
      </c>
      <c r="V33" s="12">
        <f t="shared" si="12"/>
        <v>486</v>
      </c>
      <c r="W33" s="48"/>
    </row>
    <row r="34" spans="1:23" ht="12.75">
      <c r="A34" s="67" t="s">
        <v>17</v>
      </c>
      <c r="B34" s="68"/>
      <c r="C34" s="3" t="s">
        <v>5</v>
      </c>
      <c r="D34" s="9">
        <v>6150</v>
      </c>
      <c r="E34" s="9">
        <v>6714</v>
      </c>
      <c r="F34" s="30">
        <v>6626</v>
      </c>
      <c r="G34" s="53">
        <v>7227</v>
      </c>
      <c r="H34" s="53">
        <v>7425</v>
      </c>
      <c r="I34" s="53">
        <v>6723</v>
      </c>
      <c r="J34" s="53">
        <v>5944</v>
      </c>
      <c r="K34" s="53">
        <v>6275</v>
      </c>
      <c r="L34" s="53">
        <v>6355</v>
      </c>
      <c r="M34" s="53">
        <v>6151</v>
      </c>
      <c r="N34" s="53">
        <v>5843</v>
      </c>
      <c r="O34" s="53">
        <v>5503</v>
      </c>
      <c r="P34" s="53">
        <v>5286</v>
      </c>
      <c r="Q34" s="53">
        <v>5339</v>
      </c>
      <c r="R34" s="53">
        <v>5362</v>
      </c>
      <c r="S34" s="53">
        <v>5406</v>
      </c>
      <c r="T34" s="53">
        <v>5327</v>
      </c>
      <c r="U34" s="53">
        <v>5522</v>
      </c>
      <c r="V34" s="53">
        <v>5668</v>
      </c>
      <c r="W34" s="39"/>
    </row>
    <row r="35" spans="1:23" ht="12.75">
      <c r="A35" s="69"/>
      <c r="B35" s="70"/>
      <c r="C35" s="4" t="s">
        <v>6</v>
      </c>
      <c r="D35" s="21">
        <v>0</v>
      </c>
      <c r="E35" s="21">
        <v>0</v>
      </c>
      <c r="F35" s="28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40"/>
    </row>
    <row r="36" spans="1:23" ht="13.5" thickBot="1">
      <c r="A36" s="71"/>
      <c r="B36" s="72"/>
      <c r="C36" s="6" t="s">
        <v>7</v>
      </c>
      <c r="D36" s="7">
        <f aca="true" t="shared" si="13" ref="D36:V36">SUM(D34:D35)</f>
        <v>6150</v>
      </c>
      <c r="E36" s="7">
        <f t="shared" si="13"/>
        <v>6714</v>
      </c>
      <c r="F36" s="31">
        <f t="shared" si="13"/>
        <v>6626</v>
      </c>
      <c r="G36" s="12">
        <f t="shared" si="13"/>
        <v>7227</v>
      </c>
      <c r="H36" s="12">
        <f t="shared" si="13"/>
        <v>7425</v>
      </c>
      <c r="I36" s="12">
        <f t="shared" si="13"/>
        <v>6723</v>
      </c>
      <c r="J36" s="12">
        <f t="shared" si="13"/>
        <v>5944</v>
      </c>
      <c r="K36" s="12">
        <f t="shared" si="13"/>
        <v>6275</v>
      </c>
      <c r="L36" s="12">
        <f t="shared" si="13"/>
        <v>6355</v>
      </c>
      <c r="M36" s="12">
        <f t="shared" si="13"/>
        <v>6151</v>
      </c>
      <c r="N36" s="12">
        <f t="shared" si="13"/>
        <v>5843</v>
      </c>
      <c r="O36" s="12">
        <f t="shared" si="13"/>
        <v>5503</v>
      </c>
      <c r="P36" s="12">
        <f t="shared" si="13"/>
        <v>5286</v>
      </c>
      <c r="Q36" s="12">
        <f t="shared" si="13"/>
        <v>5339</v>
      </c>
      <c r="R36" s="12">
        <f t="shared" si="13"/>
        <v>5362</v>
      </c>
      <c r="S36" s="12">
        <f t="shared" si="13"/>
        <v>5406</v>
      </c>
      <c r="T36" s="12">
        <f t="shared" si="13"/>
        <v>5327</v>
      </c>
      <c r="U36" s="12">
        <f t="shared" si="13"/>
        <v>5522</v>
      </c>
      <c r="V36" s="12">
        <f t="shared" si="13"/>
        <v>5668</v>
      </c>
      <c r="W36" s="48"/>
    </row>
    <row r="37" spans="1:23" ht="12.75">
      <c r="A37" s="79" t="s">
        <v>22</v>
      </c>
      <c r="B37" s="80"/>
      <c r="C37" s="3" t="s">
        <v>5</v>
      </c>
      <c r="D37" s="9">
        <v>2061</v>
      </c>
      <c r="E37" s="9">
        <v>2324</v>
      </c>
      <c r="F37" s="30">
        <v>2238</v>
      </c>
      <c r="G37" s="53">
        <v>2416</v>
      </c>
      <c r="H37" s="53">
        <v>2379</v>
      </c>
      <c r="I37" s="53">
        <v>1984</v>
      </c>
      <c r="J37" s="53">
        <v>1618</v>
      </c>
      <c r="K37" s="53">
        <v>1689</v>
      </c>
      <c r="L37" s="53">
        <v>1683</v>
      </c>
      <c r="M37" s="53">
        <v>1631</v>
      </c>
      <c r="N37" s="53">
        <v>1485</v>
      </c>
      <c r="O37" s="53">
        <v>1364</v>
      </c>
      <c r="P37" s="53">
        <v>1264</v>
      </c>
      <c r="Q37" s="53">
        <v>1311</v>
      </c>
      <c r="R37" s="53">
        <v>1302</v>
      </c>
      <c r="S37" s="53">
        <v>1435</v>
      </c>
      <c r="T37" s="53">
        <v>1381</v>
      </c>
      <c r="U37" s="53">
        <v>1416</v>
      </c>
      <c r="V37" s="53">
        <v>1426</v>
      </c>
      <c r="W37" s="39"/>
    </row>
    <row r="38" spans="1:23" ht="12.75">
      <c r="A38" s="81"/>
      <c r="B38" s="82"/>
      <c r="C38" s="4" t="s">
        <v>6</v>
      </c>
      <c r="D38" s="21">
        <v>895</v>
      </c>
      <c r="E38" s="21">
        <v>1038</v>
      </c>
      <c r="F38" s="28">
        <v>863</v>
      </c>
      <c r="G38" s="10">
        <v>891</v>
      </c>
      <c r="H38" s="10">
        <v>837</v>
      </c>
      <c r="I38" s="10">
        <v>625</v>
      </c>
      <c r="J38" s="10">
        <v>465</v>
      </c>
      <c r="K38" s="10">
        <v>475</v>
      </c>
      <c r="L38" s="10">
        <v>507</v>
      </c>
      <c r="M38" s="10">
        <v>498</v>
      </c>
      <c r="N38" s="10">
        <v>464</v>
      </c>
      <c r="O38" s="10">
        <v>443</v>
      </c>
      <c r="P38" s="10">
        <v>391</v>
      </c>
      <c r="Q38" s="10">
        <v>379</v>
      </c>
      <c r="R38" s="10">
        <v>361</v>
      </c>
      <c r="S38" s="10">
        <v>407</v>
      </c>
      <c r="T38" s="10">
        <v>400</v>
      </c>
      <c r="U38" s="10">
        <v>404</v>
      </c>
      <c r="V38" s="10">
        <v>379</v>
      </c>
      <c r="W38" s="40"/>
    </row>
    <row r="39" spans="1:23" ht="13.5" thickBot="1">
      <c r="A39" s="83"/>
      <c r="B39" s="84"/>
      <c r="C39" s="6" t="s">
        <v>7</v>
      </c>
      <c r="D39" s="7">
        <f aca="true" t="shared" si="14" ref="D39:V39">SUM(D37:D38)</f>
        <v>2956</v>
      </c>
      <c r="E39" s="7">
        <f t="shared" si="14"/>
        <v>3362</v>
      </c>
      <c r="F39" s="31">
        <f t="shared" si="14"/>
        <v>3101</v>
      </c>
      <c r="G39" s="12">
        <f t="shared" si="14"/>
        <v>3307</v>
      </c>
      <c r="H39" s="12">
        <f t="shared" si="14"/>
        <v>3216</v>
      </c>
      <c r="I39" s="12">
        <f t="shared" si="14"/>
        <v>2609</v>
      </c>
      <c r="J39" s="12">
        <f t="shared" si="14"/>
        <v>2083</v>
      </c>
      <c r="K39" s="12">
        <f t="shared" si="14"/>
        <v>2164</v>
      </c>
      <c r="L39" s="12">
        <f t="shared" si="14"/>
        <v>2190</v>
      </c>
      <c r="M39" s="12">
        <f t="shared" si="14"/>
        <v>2129</v>
      </c>
      <c r="N39" s="12">
        <f t="shared" si="14"/>
        <v>1949</v>
      </c>
      <c r="O39" s="12">
        <f t="shared" si="14"/>
        <v>1807</v>
      </c>
      <c r="P39" s="12">
        <f t="shared" si="14"/>
        <v>1655</v>
      </c>
      <c r="Q39" s="12">
        <f t="shared" si="14"/>
        <v>1690</v>
      </c>
      <c r="R39" s="12">
        <f t="shared" si="14"/>
        <v>1663</v>
      </c>
      <c r="S39" s="12">
        <f t="shared" si="14"/>
        <v>1842</v>
      </c>
      <c r="T39" s="12">
        <f t="shared" si="14"/>
        <v>1781</v>
      </c>
      <c r="U39" s="12">
        <f t="shared" si="14"/>
        <v>1820</v>
      </c>
      <c r="V39" s="12">
        <f t="shared" si="14"/>
        <v>1805</v>
      </c>
      <c r="W39" s="48"/>
    </row>
    <row r="40" spans="1:23" ht="12.75">
      <c r="A40" s="79" t="s">
        <v>23</v>
      </c>
      <c r="B40" s="80"/>
      <c r="C40" s="3" t="s">
        <v>5</v>
      </c>
      <c r="D40" s="9">
        <v>850</v>
      </c>
      <c r="E40" s="9">
        <v>942</v>
      </c>
      <c r="F40" s="30">
        <v>923</v>
      </c>
      <c r="G40" s="53">
        <v>1014</v>
      </c>
      <c r="H40" s="53">
        <v>1098</v>
      </c>
      <c r="I40" s="53">
        <v>1090</v>
      </c>
      <c r="J40" s="53">
        <v>1142</v>
      </c>
      <c r="K40" s="53">
        <v>1210</v>
      </c>
      <c r="L40" s="53">
        <v>1224</v>
      </c>
      <c r="M40" s="53">
        <v>1174</v>
      </c>
      <c r="N40" s="53">
        <v>1131</v>
      </c>
      <c r="O40" s="53">
        <v>1090</v>
      </c>
      <c r="P40" s="53">
        <v>1073</v>
      </c>
      <c r="Q40" s="53">
        <v>1085</v>
      </c>
      <c r="R40" s="53">
        <v>1076</v>
      </c>
      <c r="S40" s="53">
        <v>1050</v>
      </c>
      <c r="T40" s="53">
        <v>1051</v>
      </c>
      <c r="U40" s="53">
        <v>1103</v>
      </c>
      <c r="V40" s="53">
        <v>1115</v>
      </c>
      <c r="W40" s="39"/>
    </row>
    <row r="41" spans="1:23" ht="12.75">
      <c r="A41" s="81"/>
      <c r="B41" s="82"/>
      <c r="C41" s="4" t="s">
        <v>6</v>
      </c>
      <c r="D41" s="21">
        <v>707</v>
      </c>
      <c r="E41" s="21">
        <v>849</v>
      </c>
      <c r="F41" s="28">
        <v>823</v>
      </c>
      <c r="G41" s="10">
        <v>907</v>
      </c>
      <c r="H41" s="10">
        <v>914</v>
      </c>
      <c r="I41" s="10">
        <v>902</v>
      </c>
      <c r="J41" s="10">
        <v>919</v>
      </c>
      <c r="K41" s="10">
        <v>931</v>
      </c>
      <c r="L41" s="10">
        <v>940</v>
      </c>
      <c r="M41" s="10">
        <v>921</v>
      </c>
      <c r="N41" s="10">
        <v>893</v>
      </c>
      <c r="O41" s="10">
        <v>871</v>
      </c>
      <c r="P41" s="10">
        <v>865</v>
      </c>
      <c r="Q41" s="10">
        <v>850</v>
      </c>
      <c r="R41" s="10">
        <v>845</v>
      </c>
      <c r="S41" s="10">
        <v>828</v>
      </c>
      <c r="T41" s="10">
        <v>830</v>
      </c>
      <c r="U41" s="10">
        <v>849</v>
      </c>
      <c r="V41" s="10">
        <v>861</v>
      </c>
      <c r="W41" s="40"/>
    </row>
    <row r="42" spans="1:23" ht="13.5" thickBot="1">
      <c r="A42" s="83"/>
      <c r="B42" s="84"/>
      <c r="C42" s="6" t="s">
        <v>7</v>
      </c>
      <c r="D42" s="7">
        <f aca="true" t="shared" si="15" ref="D42:V42">SUM(D40:D41)</f>
        <v>1557</v>
      </c>
      <c r="E42" s="7">
        <f t="shared" si="15"/>
        <v>1791</v>
      </c>
      <c r="F42" s="31">
        <f t="shared" si="15"/>
        <v>1746</v>
      </c>
      <c r="G42" s="12">
        <f t="shared" si="15"/>
        <v>1921</v>
      </c>
      <c r="H42" s="12">
        <f t="shared" si="15"/>
        <v>2012</v>
      </c>
      <c r="I42" s="12">
        <f t="shared" si="15"/>
        <v>1992</v>
      </c>
      <c r="J42" s="12">
        <f t="shared" si="15"/>
        <v>2061</v>
      </c>
      <c r="K42" s="12">
        <f t="shared" si="15"/>
        <v>2141</v>
      </c>
      <c r="L42" s="12">
        <f t="shared" si="15"/>
        <v>2164</v>
      </c>
      <c r="M42" s="12">
        <f t="shared" si="15"/>
        <v>2095</v>
      </c>
      <c r="N42" s="12">
        <f t="shared" si="15"/>
        <v>2024</v>
      </c>
      <c r="O42" s="12">
        <f t="shared" si="15"/>
        <v>1961</v>
      </c>
      <c r="P42" s="12">
        <f t="shared" si="15"/>
        <v>1938</v>
      </c>
      <c r="Q42" s="12">
        <f t="shared" si="15"/>
        <v>1935</v>
      </c>
      <c r="R42" s="12">
        <f t="shared" si="15"/>
        <v>1921</v>
      </c>
      <c r="S42" s="12">
        <f t="shared" si="15"/>
        <v>1878</v>
      </c>
      <c r="T42" s="12">
        <f t="shared" si="15"/>
        <v>1881</v>
      </c>
      <c r="U42" s="12">
        <f t="shared" si="15"/>
        <v>1952</v>
      </c>
      <c r="V42" s="12">
        <f t="shared" si="15"/>
        <v>1976</v>
      </c>
      <c r="W42" s="48"/>
    </row>
    <row r="43" spans="1:23" ht="12.75">
      <c r="A43" s="79" t="s">
        <v>24</v>
      </c>
      <c r="B43" s="80"/>
      <c r="C43" s="3" t="s">
        <v>5</v>
      </c>
      <c r="D43" s="9">
        <v>3028</v>
      </c>
      <c r="E43" s="9">
        <v>3849</v>
      </c>
      <c r="F43" s="30">
        <v>4032</v>
      </c>
      <c r="G43" s="53">
        <v>4445</v>
      </c>
      <c r="H43" s="53">
        <v>4623</v>
      </c>
      <c r="I43" s="53">
        <v>4620</v>
      </c>
      <c r="J43" s="53">
        <v>3990</v>
      </c>
      <c r="K43" s="53">
        <v>4125</v>
      </c>
      <c r="L43" s="53">
        <v>4171</v>
      </c>
      <c r="M43" s="53">
        <v>4111</v>
      </c>
      <c r="N43" s="53">
        <v>3967</v>
      </c>
      <c r="O43" s="53">
        <v>3890</v>
      </c>
      <c r="P43" s="53">
        <v>3840</v>
      </c>
      <c r="Q43" s="53">
        <v>3838</v>
      </c>
      <c r="R43" s="53">
        <v>3908</v>
      </c>
      <c r="S43" s="53">
        <v>3917</v>
      </c>
      <c r="T43" s="53">
        <v>3909</v>
      </c>
      <c r="U43" s="53">
        <v>3957</v>
      </c>
      <c r="V43" s="53">
        <v>3951</v>
      </c>
      <c r="W43" s="39"/>
    </row>
    <row r="44" spans="1:23" ht="12.75">
      <c r="A44" s="81"/>
      <c r="B44" s="82"/>
      <c r="C44" s="4" t="s">
        <v>6</v>
      </c>
      <c r="D44" s="21">
        <v>1746</v>
      </c>
      <c r="E44" s="21">
        <v>2519</v>
      </c>
      <c r="F44" s="28">
        <v>2625</v>
      </c>
      <c r="G44" s="10">
        <v>2733</v>
      </c>
      <c r="H44" s="10">
        <v>2839</v>
      </c>
      <c r="I44" s="10">
        <v>2696</v>
      </c>
      <c r="J44" s="10">
        <v>2400</v>
      </c>
      <c r="K44" s="10">
        <v>2451</v>
      </c>
      <c r="L44" s="10">
        <v>2503</v>
      </c>
      <c r="M44" s="10">
        <v>2465</v>
      </c>
      <c r="N44" s="10">
        <v>2416</v>
      </c>
      <c r="O44" s="10">
        <v>2391</v>
      </c>
      <c r="P44" s="10">
        <v>2329</v>
      </c>
      <c r="Q44" s="10">
        <v>2306</v>
      </c>
      <c r="R44" s="10">
        <v>2315</v>
      </c>
      <c r="S44" s="10">
        <v>2291</v>
      </c>
      <c r="T44" s="10">
        <v>2276</v>
      </c>
      <c r="U44" s="10">
        <v>2275</v>
      </c>
      <c r="V44" s="10">
        <v>2271</v>
      </c>
      <c r="W44" s="40"/>
    </row>
    <row r="45" spans="1:23" ht="13.5" thickBot="1">
      <c r="A45" s="83"/>
      <c r="B45" s="84"/>
      <c r="C45" s="6" t="s">
        <v>7</v>
      </c>
      <c r="D45" s="7">
        <f aca="true" t="shared" si="16" ref="D45:V45">SUM(D43:D44)</f>
        <v>4774</v>
      </c>
      <c r="E45" s="7">
        <f t="shared" si="16"/>
        <v>6368</v>
      </c>
      <c r="F45" s="31">
        <f t="shared" si="16"/>
        <v>6657</v>
      </c>
      <c r="G45" s="12">
        <f t="shared" si="16"/>
        <v>7178</v>
      </c>
      <c r="H45" s="12">
        <f t="shared" si="16"/>
        <v>7462</v>
      </c>
      <c r="I45" s="12">
        <f t="shared" si="16"/>
        <v>7316</v>
      </c>
      <c r="J45" s="12">
        <f t="shared" si="16"/>
        <v>6390</v>
      </c>
      <c r="K45" s="12">
        <f t="shared" si="16"/>
        <v>6576</v>
      </c>
      <c r="L45" s="12">
        <f t="shared" si="16"/>
        <v>6674</v>
      </c>
      <c r="M45" s="12">
        <f t="shared" si="16"/>
        <v>6576</v>
      </c>
      <c r="N45" s="12">
        <f t="shared" si="16"/>
        <v>6383</v>
      </c>
      <c r="O45" s="12">
        <f t="shared" si="16"/>
        <v>6281</v>
      </c>
      <c r="P45" s="12">
        <f t="shared" si="16"/>
        <v>6169</v>
      </c>
      <c r="Q45" s="12">
        <f t="shared" si="16"/>
        <v>6144</v>
      </c>
      <c r="R45" s="12">
        <f t="shared" si="16"/>
        <v>6223</v>
      </c>
      <c r="S45" s="12">
        <f t="shared" si="16"/>
        <v>6208</v>
      </c>
      <c r="T45" s="12">
        <f t="shared" si="16"/>
        <v>6185</v>
      </c>
      <c r="U45" s="12">
        <f t="shared" si="16"/>
        <v>6232</v>
      </c>
      <c r="V45" s="12">
        <f t="shared" si="16"/>
        <v>6222</v>
      </c>
      <c r="W45" s="48"/>
    </row>
    <row r="46" spans="1:23" ht="12.75">
      <c r="A46" s="79" t="s">
        <v>25</v>
      </c>
      <c r="B46" s="80"/>
      <c r="C46" s="3" t="s">
        <v>5</v>
      </c>
      <c r="D46" s="9">
        <v>1462</v>
      </c>
      <c r="E46" s="9">
        <v>1689</v>
      </c>
      <c r="F46" s="30">
        <v>2522</v>
      </c>
      <c r="G46" s="53">
        <v>2965</v>
      </c>
      <c r="H46" s="53">
        <v>3080</v>
      </c>
      <c r="I46" s="53">
        <v>2830</v>
      </c>
      <c r="J46" s="53">
        <v>2623</v>
      </c>
      <c r="K46" s="53">
        <v>2694</v>
      </c>
      <c r="L46" s="53">
        <v>2729</v>
      </c>
      <c r="M46" s="53">
        <v>2636</v>
      </c>
      <c r="N46" s="53">
        <v>2520</v>
      </c>
      <c r="O46" s="53">
        <v>2412</v>
      </c>
      <c r="P46" s="53">
        <v>2346</v>
      </c>
      <c r="Q46" s="53">
        <v>2365</v>
      </c>
      <c r="R46" s="53">
        <v>2363</v>
      </c>
      <c r="S46" s="53">
        <v>2407</v>
      </c>
      <c r="T46" s="53">
        <v>2369</v>
      </c>
      <c r="U46" s="53">
        <v>2425</v>
      </c>
      <c r="V46" s="53">
        <v>2478</v>
      </c>
      <c r="W46" s="39"/>
    </row>
    <row r="47" spans="1:23" ht="12.75">
      <c r="A47" s="81"/>
      <c r="B47" s="82"/>
      <c r="C47" s="4" t="s">
        <v>6</v>
      </c>
      <c r="D47" s="21">
        <v>890</v>
      </c>
      <c r="E47" s="21">
        <v>1033</v>
      </c>
      <c r="F47" s="28">
        <v>1353</v>
      </c>
      <c r="G47" s="10">
        <v>1628</v>
      </c>
      <c r="H47" s="10">
        <v>1718</v>
      </c>
      <c r="I47" s="10">
        <v>1489</v>
      </c>
      <c r="J47" s="10">
        <v>1338</v>
      </c>
      <c r="K47" s="10">
        <v>1363</v>
      </c>
      <c r="L47" s="10">
        <v>1401</v>
      </c>
      <c r="M47" s="10">
        <v>1382</v>
      </c>
      <c r="N47" s="10">
        <v>1344</v>
      </c>
      <c r="O47" s="10">
        <v>1306</v>
      </c>
      <c r="P47" s="10">
        <v>1266</v>
      </c>
      <c r="Q47" s="10">
        <v>1238</v>
      </c>
      <c r="R47" s="10">
        <v>1233</v>
      </c>
      <c r="S47" s="10">
        <v>1258</v>
      </c>
      <c r="T47" s="10">
        <v>1274</v>
      </c>
      <c r="U47" s="10">
        <v>1286</v>
      </c>
      <c r="V47" s="10">
        <v>1301</v>
      </c>
      <c r="W47" s="40"/>
    </row>
    <row r="48" spans="1:23" ht="13.5" thickBot="1">
      <c r="A48" s="83"/>
      <c r="B48" s="84"/>
      <c r="C48" s="6" t="s">
        <v>7</v>
      </c>
      <c r="D48" s="7">
        <f aca="true" t="shared" si="17" ref="D48:V48">SUM(D46:D47)</f>
        <v>2352</v>
      </c>
      <c r="E48" s="7">
        <f t="shared" si="17"/>
        <v>2722</v>
      </c>
      <c r="F48" s="31">
        <f t="shared" si="17"/>
        <v>3875</v>
      </c>
      <c r="G48" s="12">
        <f t="shared" si="17"/>
        <v>4593</v>
      </c>
      <c r="H48" s="12">
        <f t="shared" si="17"/>
        <v>4798</v>
      </c>
      <c r="I48" s="12">
        <f t="shared" si="17"/>
        <v>4319</v>
      </c>
      <c r="J48" s="12">
        <f t="shared" si="17"/>
        <v>3961</v>
      </c>
      <c r="K48" s="12">
        <f t="shared" si="17"/>
        <v>4057</v>
      </c>
      <c r="L48" s="12">
        <f t="shared" si="17"/>
        <v>4130</v>
      </c>
      <c r="M48" s="12">
        <f t="shared" si="17"/>
        <v>4018</v>
      </c>
      <c r="N48" s="12">
        <f t="shared" si="17"/>
        <v>3864</v>
      </c>
      <c r="O48" s="12">
        <f t="shared" si="17"/>
        <v>3718</v>
      </c>
      <c r="P48" s="12">
        <f t="shared" si="17"/>
        <v>3612</v>
      </c>
      <c r="Q48" s="12">
        <f t="shared" si="17"/>
        <v>3603</v>
      </c>
      <c r="R48" s="12">
        <f t="shared" si="17"/>
        <v>3596</v>
      </c>
      <c r="S48" s="12">
        <f t="shared" si="17"/>
        <v>3665</v>
      </c>
      <c r="T48" s="12">
        <f t="shared" si="17"/>
        <v>3643</v>
      </c>
      <c r="U48" s="12">
        <f t="shared" si="17"/>
        <v>3711</v>
      </c>
      <c r="V48" s="12">
        <f t="shared" si="17"/>
        <v>3779</v>
      </c>
      <c r="W48" s="48"/>
    </row>
    <row r="49" spans="1:23" ht="12.75">
      <c r="A49" s="79" t="s">
        <v>26</v>
      </c>
      <c r="B49" s="80"/>
      <c r="C49" s="3" t="s">
        <v>5</v>
      </c>
      <c r="D49" s="9">
        <v>1920</v>
      </c>
      <c r="E49" s="9">
        <v>2118</v>
      </c>
      <c r="F49" s="30">
        <v>2075</v>
      </c>
      <c r="G49" s="53">
        <v>2173</v>
      </c>
      <c r="H49" s="53">
        <v>2268</v>
      </c>
      <c r="I49" s="53">
        <v>2040</v>
      </c>
      <c r="J49" s="53">
        <v>1654</v>
      </c>
      <c r="K49" s="53">
        <v>1683</v>
      </c>
      <c r="L49" s="53">
        <v>1701</v>
      </c>
      <c r="M49" s="53">
        <v>1665</v>
      </c>
      <c r="N49" s="53">
        <v>1581</v>
      </c>
      <c r="O49" s="53">
        <v>1518</v>
      </c>
      <c r="P49" s="53">
        <v>1435</v>
      </c>
      <c r="Q49" s="53">
        <v>1463</v>
      </c>
      <c r="R49" s="53">
        <v>1476</v>
      </c>
      <c r="S49" s="53">
        <v>1524</v>
      </c>
      <c r="T49" s="53">
        <v>1484</v>
      </c>
      <c r="U49" s="53">
        <v>1488</v>
      </c>
      <c r="V49" s="53">
        <v>1473</v>
      </c>
      <c r="W49" s="39"/>
    </row>
    <row r="50" spans="1:23" ht="12.75">
      <c r="A50" s="81"/>
      <c r="B50" s="82"/>
      <c r="C50" s="4" t="s">
        <v>6</v>
      </c>
      <c r="D50" s="21">
        <v>908</v>
      </c>
      <c r="E50" s="21">
        <v>1041</v>
      </c>
      <c r="F50" s="28">
        <v>952</v>
      </c>
      <c r="G50" s="10">
        <v>917</v>
      </c>
      <c r="H50" s="10">
        <v>936</v>
      </c>
      <c r="I50" s="10">
        <v>788</v>
      </c>
      <c r="J50" s="10">
        <v>652</v>
      </c>
      <c r="K50" s="10">
        <v>655</v>
      </c>
      <c r="L50" s="10">
        <v>681</v>
      </c>
      <c r="M50" s="10">
        <v>638</v>
      </c>
      <c r="N50" s="10">
        <v>602</v>
      </c>
      <c r="O50" s="10">
        <v>590</v>
      </c>
      <c r="P50" s="10">
        <v>554</v>
      </c>
      <c r="Q50" s="10">
        <v>546</v>
      </c>
      <c r="R50" s="10">
        <v>559</v>
      </c>
      <c r="S50" s="10">
        <v>583</v>
      </c>
      <c r="T50" s="10">
        <v>572</v>
      </c>
      <c r="U50" s="10">
        <v>573</v>
      </c>
      <c r="V50" s="10">
        <v>552</v>
      </c>
      <c r="W50" s="40"/>
    </row>
    <row r="51" spans="1:23" ht="13.5" thickBot="1">
      <c r="A51" s="83"/>
      <c r="B51" s="84"/>
      <c r="C51" s="6" t="s">
        <v>7</v>
      </c>
      <c r="D51" s="7">
        <f aca="true" t="shared" si="18" ref="D51:V51">SUM(D49:D50)</f>
        <v>2828</v>
      </c>
      <c r="E51" s="7">
        <f t="shared" si="18"/>
        <v>3159</v>
      </c>
      <c r="F51" s="31">
        <f t="shared" si="18"/>
        <v>3027</v>
      </c>
      <c r="G51" s="12">
        <f t="shared" si="18"/>
        <v>3090</v>
      </c>
      <c r="H51" s="12">
        <f t="shared" si="18"/>
        <v>3204</v>
      </c>
      <c r="I51" s="12">
        <f t="shared" si="18"/>
        <v>2828</v>
      </c>
      <c r="J51" s="12">
        <f t="shared" si="18"/>
        <v>2306</v>
      </c>
      <c r="K51" s="12">
        <f t="shared" si="18"/>
        <v>2338</v>
      </c>
      <c r="L51" s="12">
        <f t="shared" si="18"/>
        <v>2382</v>
      </c>
      <c r="M51" s="12">
        <f t="shared" si="18"/>
        <v>2303</v>
      </c>
      <c r="N51" s="12">
        <f t="shared" si="18"/>
        <v>2183</v>
      </c>
      <c r="O51" s="12">
        <f t="shared" si="18"/>
        <v>2108</v>
      </c>
      <c r="P51" s="12">
        <f t="shared" si="18"/>
        <v>1989</v>
      </c>
      <c r="Q51" s="12">
        <f t="shared" si="18"/>
        <v>2009</v>
      </c>
      <c r="R51" s="12">
        <f t="shared" si="18"/>
        <v>2035</v>
      </c>
      <c r="S51" s="12">
        <f t="shared" si="18"/>
        <v>2107</v>
      </c>
      <c r="T51" s="12">
        <f t="shared" si="18"/>
        <v>2056</v>
      </c>
      <c r="U51" s="12">
        <f t="shared" si="18"/>
        <v>2061</v>
      </c>
      <c r="V51" s="12">
        <f t="shared" si="18"/>
        <v>2025</v>
      </c>
      <c r="W51" s="48"/>
    </row>
    <row r="52" spans="1:23" ht="12.75">
      <c r="A52" s="79" t="s">
        <v>27</v>
      </c>
      <c r="B52" s="80"/>
      <c r="C52" s="3" t="s">
        <v>5</v>
      </c>
      <c r="D52" s="9">
        <v>217</v>
      </c>
      <c r="E52" s="9">
        <v>237</v>
      </c>
      <c r="F52" s="30">
        <v>210</v>
      </c>
      <c r="G52" s="53">
        <v>261</v>
      </c>
      <c r="H52" s="53">
        <v>258</v>
      </c>
      <c r="I52" s="53">
        <v>236</v>
      </c>
      <c r="J52" s="53">
        <v>250</v>
      </c>
      <c r="K52" s="53">
        <v>265</v>
      </c>
      <c r="L52" s="53">
        <v>264</v>
      </c>
      <c r="M52" s="53">
        <v>260</v>
      </c>
      <c r="N52" s="53">
        <v>243</v>
      </c>
      <c r="O52" s="53">
        <v>235</v>
      </c>
      <c r="P52" s="53">
        <v>228</v>
      </c>
      <c r="Q52" s="53">
        <v>232</v>
      </c>
      <c r="R52" s="53">
        <v>234</v>
      </c>
      <c r="S52" s="53">
        <v>225</v>
      </c>
      <c r="T52" s="53">
        <v>217</v>
      </c>
      <c r="U52" s="53">
        <v>215</v>
      </c>
      <c r="V52" s="53">
        <v>217</v>
      </c>
      <c r="W52" s="39"/>
    </row>
    <row r="53" spans="1:23" ht="12.75">
      <c r="A53" s="81"/>
      <c r="B53" s="82"/>
      <c r="C53" s="4" t="s">
        <v>6</v>
      </c>
      <c r="D53" s="21">
        <v>247</v>
      </c>
      <c r="E53" s="21">
        <v>247</v>
      </c>
      <c r="F53" s="28">
        <v>240</v>
      </c>
      <c r="G53" s="10">
        <v>280</v>
      </c>
      <c r="H53" s="10">
        <v>287</v>
      </c>
      <c r="I53" s="10">
        <v>280</v>
      </c>
      <c r="J53" s="10">
        <v>264</v>
      </c>
      <c r="K53" s="10">
        <v>275</v>
      </c>
      <c r="L53" s="10">
        <v>269</v>
      </c>
      <c r="M53" s="10">
        <v>257</v>
      </c>
      <c r="N53" s="10">
        <v>249</v>
      </c>
      <c r="O53" s="10">
        <v>253</v>
      </c>
      <c r="P53" s="10">
        <v>242</v>
      </c>
      <c r="Q53" s="10">
        <v>244</v>
      </c>
      <c r="R53" s="10">
        <v>240</v>
      </c>
      <c r="S53" s="10">
        <v>240</v>
      </c>
      <c r="T53" s="10">
        <v>229</v>
      </c>
      <c r="U53" s="10">
        <v>256</v>
      </c>
      <c r="V53" s="10">
        <v>256</v>
      </c>
      <c r="W53" s="40"/>
    </row>
    <row r="54" spans="1:23" ht="13.5" thickBot="1">
      <c r="A54" s="83"/>
      <c r="B54" s="84"/>
      <c r="C54" s="6" t="s">
        <v>7</v>
      </c>
      <c r="D54" s="7">
        <f aca="true" t="shared" si="19" ref="D54:V54">SUM(D52:D53)</f>
        <v>464</v>
      </c>
      <c r="E54" s="7">
        <f t="shared" si="19"/>
        <v>484</v>
      </c>
      <c r="F54" s="31">
        <f t="shared" si="19"/>
        <v>450</v>
      </c>
      <c r="G54" s="12">
        <f t="shared" si="19"/>
        <v>541</v>
      </c>
      <c r="H54" s="12">
        <f t="shared" si="19"/>
        <v>545</v>
      </c>
      <c r="I54" s="12">
        <f t="shared" si="19"/>
        <v>516</v>
      </c>
      <c r="J54" s="12">
        <f t="shared" si="19"/>
        <v>514</v>
      </c>
      <c r="K54" s="12">
        <f t="shared" si="19"/>
        <v>540</v>
      </c>
      <c r="L54" s="12">
        <f t="shared" si="19"/>
        <v>533</v>
      </c>
      <c r="M54" s="12">
        <f t="shared" si="19"/>
        <v>517</v>
      </c>
      <c r="N54" s="12">
        <f t="shared" si="19"/>
        <v>492</v>
      </c>
      <c r="O54" s="12">
        <f t="shared" si="19"/>
        <v>488</v>
      </c>
      <c r="P54" s="12">
        <f t="shared" si="19"/>
        <v>470</v>
      </c>
      <c r="Q54" s="12">
        <f t="shared" si="19"/>
        <v>476</v>
      </c>
      <c r="R54" s="12">
        <f t="shared" si="19"/>
        <v>474</v>
      </c>
      <c r="S54" s="12">
        <f t="shared" si="19"/>
        <v>465</v>
      </c>
      <c r="T54" s="12">
        <f t="shared" si="19"/>
        <v>446</v>
      </c>
      <c r="U54" s="12">
        <f t="shared" si="19"/>
        <v>471</v>
      </c>
      <c r="V54" s="12">
        <f t="shared" si="19"/>
        <v>473</v>
      </c>
      <c r="W54" s="48"/>
    </row>
    <row r="55" spans="1:23" ht="12.75">
      <c r="A55" s="67" t="s">
        <v>29</v>
      </c>
      <c r="B55" s="68"/>
      <c r="C55" s="3" t="s">
        <v>5</v>
      </c>
      <c r="D55" s="9">
        <v>16</v>
      </c>
      <c r="E55" s="9">
        <v>37</v>
      </c>
      <c r="F55" s="30">
        <v>10</v>
      </c>
      <c r="G55" s="53">
        <v>7</v>
      </c>
      <c r="H55" s="53">
        <v>19</v>
      </c>
      <c r="I55" s="53">
        <v>28</v>
      </c>
      <c r="J55" s="53">
        <v>46</v>
      </c>
      <c r="K55" s="53">
        <v>94</v>
      </c>
      <c r="L55" s="53">
        <v>283</v>
      </c>
      <c r="M55" s="53">
        <v>284</v>
      </c>
      <c r="N55" s="53">
        <v>416</v>
      </c>
      <c r="O55" s="53">
        <v>332</v>
      </c>
      <c r="P55" s="53">
        <v>179</v>
      </c>
      <c r="Q55" s="53">
        <v>113</v>
      </c>
      <c r="R55" s="53">
        <v>118</v>
      </c>
      <c r="S55" s="53">
        <v>127</v>
      </c>
      <c r="T55" s="53">
        <v>101</v>
      </c>
      <c r="U55" s="53">
        <v>49</v>
      </c>
      <c r="V55" s="53">
        <v>31</v>
      </c>
      <c r="W55" s="46">
        <f>SUM(K55:V55)</f>
        <v>2127</v>
      </c>
    </row>
    <row r="56" spans="1:23" ht="12.75">
      <c r="A56" s="69"/>
      <c r="B56" s="70"/>
      <c r="C56" s="4" t="s">
        <v>6</v>
      </c>
      <c r="D56" s="11">
        <v>47</v>
      </c>
      <c r="E56" s="11">
        <v>74</v>
      </c>
      <c r="F56" s="28">
        <v>36</v>
      </c>
      <c r="G56" s="54">
        <v>21</v>
      </c>
      <c r="H56" s="54">
        <v>56</v>
      </c>
      <c r="I56" s="54">
        <v>68</v>
      </c>
      <c r="J56" s="54">
        <v>145</v>
      </c>
      <c r="K56" s="54">
        <v>87</v>
      </c>
      <c r="L56" s="54">
        <v>235</v>
      </c>
      <c r="M56" s="54">
        <v>221</v>
      </c>
      <c r="N56" s="54">
        <v>300</v>
      </c>
      <c r="O56" s="54">
        <v>229</v>
      </c>
      <c r="P56" s="54">
        <v>192</v>
      </c>
      <c r="Q56" s="54">
        <v>130</v>
      </c>
      <c r="R56" s="54">
        <v>218</v>
      </c>
      <c r="S56" s="54">
        <v>170</v>
      </c>
      <c r="T56" s="54">
        <v>114</v>
      </c>
      <c r="U56" s="54">
        <v>71</v>
      </c>
      <c r="V56" s="54">
        <v>104</v>
      </c>
      <c r="W56" s="44">
        <f>SUM(K56:V56)</f>
        <v>2071</v>
      </c>
    </row>
    <row r="57" spans="1:23" ht="13.5" thickBot="1">
      <c r="A57" s="71"/>
      <c r="B57" s="72"/>
      <c r="C57" s="6" t="s">
        <v>7</v>
      </c>
      <c r="D57" s="7">
        <f aca="true" t="shared" si="20" ref="D57:W57">SUM(D55:D56)</f>
        <v>63</v>
      </c>
      <c r="E57" s="7">
        <f t="shared" si="20"/>
        <v>111</v>
      </c>
      <c r="F57" s="31">
        <f t="shared" si="20"/>
        <v>46</v>
      </c>
      <c r="G57" s="12">
        <f t="shared" si="20"/>
        <v>28</v>
      </c>
      <c r="H57" s="12">
        <f t="shared" si="20"/>
        <v>75</v>
      </c>
      <c r="I57" s="12">
        <f t="shared" si="20"/>
        <v>96</v>
      </c>
      <c r="J57" s="12">
        <f t="shared" si="20"/>
        <v>191</v>
      </c>
      <c r="K57" s="12">
        <f t="shared" si="20"/>
        <v>181</v>
      </c>
      <c r="L57" s="12">
        <f t="shared" si="20"/>
        <v>518</v>
      </c>
      <c r="M57" s="12">
        <f t="shared" si="20"/>
        <v>505</v>
      </c>
      <c r="N57" s="12">
        <f t="shared" si="20"/>
        <v>716</v>
      </c>
      <c r="O57" s="12">
        <f t="shared" si="20"/>
        <v>561</v>
      </c>
      <c r="P57" s="12">
        <f t="shared" si="20"/>
        <v>371</v>
      </c>
      <c r="Q57" s="12">
        <f t="shared" si="20"/>
        <v>243</v>
      </c>
      <c r="R57" s="12">
        <f t="shared" si="20"/>
        <v>336</v>
      </c>
      <c r="S57" s="12">
        <f t="shared" si="20"/>
        <v>297</v>
      </c>
      <c r="T57" s="12">
        <f t="shared" si="20"/>
        <v>215</v>
      </c>
      <c r="U57" s="12">
        <f t="shared" si="20"/>
        <v>120</v>
      </c>
      <c r="V57" s="12">
        <f t="shared" si="20"/>
        <v>135</v>
      </c>
      <c r="W57" s="45">
        <f t="shared" si="20"/>
        <v>4198</v>
      </c>
    </row>
    <row r="58" spans="1:23" ht="12.75">
      <c r="A58" s="73" t="s">
        <v>30</v>
      </c>
      <c r="B58" s="74"/>
      <c r="C58" s="3" t="s">
        <v>5</v>
      </c>
      <c r="D58" s="9">
        <v>10</v>
      </c>
      <c r="E58" s="9">
        <v>15</v>
      </c>
      <c r="F58" s="37">
        <v>3</v>
      </c>
      <c r="G58" s="8">
        <v>2</v>
      </c>
      <c r="H58" s="8">
        <v>44</v>
      </c>
      <c r="I58" s="8">
        <v>7</v>
      </c>
      <c r="J58" s="8">
        <v>20</v>
      </c>
      <c r="K58" s="8">
        <v>18</v>
      </c>
      <c r="L58" s="8">
        <v>218</v>
      </c>
      <c r="M58" s="8">
        <v>240</v>
      </c>
      <c r="N58" s="8">
        <v>272</v>
      </c>
      <c r="O58" s="8">
        <v>180</v>
      </c>
      <c r="P58" s="8">
        <v>100</v>
      </c>
      <c r="Q58" s="8">
        <v>58</v>
      </c>
      <c r="R58" s="8">
        <v>68</v>
      </c>
      <c r="S58" s="8">
        <v>91</v>
      </c>
      <c r="T58" s="8">
        <v>62</v>
      </c>
      <c r="U58" s="8">
        <v>17</v>
      </c>
      <c r="V58" s="8">
        <v>19</v>
      </c>
      <c r="W58" s="49">
        <f>SUM(K58:V58)</f>
        <v>1343</v>
      </c>
    </row>
    <row r="59" spans="1:23" ht="12.75">
      <c r="A59" s="75"/>
      <c r="B59" s="76"/>
      <c r="C59" s="4" t="s">
        <v>6</v>
      </c>
      <c r="D59" s="11">
        <v>28</v>
      </c>
      <c r="E59" s="11">
        <v>15</v>
      </c>
      <c r="F59" s="28">
        <v>4</v>
      </c>
      <c r="G59" s="54">
        <v>0</v>
      </c>
      <c r="H59" s="54">
        <v>2</v>
      </c>
      <c r="I59" s="54">
        <v>5</v>
      </c>
      <c r="J59" s="54">
        <v>31</v>
      </c>
      <c r="K59" s="54">
        <v>18</v>
      </c>
      <c r="L59" s="54">
        <v>170</v>
      </c>
      <c r="M59" s="54">
        <v>157</v>
      </c>
      <c r="N59" s="54">
        <v>194</v>
      </c>
      <c r="O59" s="54">
        <v>136</v>
      </c>
      <c r="P59" s="54">
        <v>104</v>
      </c>
      <c r="Q59" s="54">
        <v>60</v>
      </c>
      <c r="R59" s="54">
        <v>79</v>
      </c>
      <c r="S59" s="54">
        <v>73</v>
      </c>
      <c r="T59" s="54">
        <v>44</v>
      </c>
      <c r="U59" s="54">
        <v>18</v>
      </c>
      <c r="V59" s="54">
        <v>12</v>
      </c>
      <c r="W59" s="44">
        <f>SUM(K59:V59)</f>
        <v>1065</v>
      </c>
    </row>
    <row r="60" spans="1:23" ht="13.5" thickBot="1">
      <c r="A60" s="77"/>
      <c r="B60" s="78"/>
      <c r="C60" s="6" t="s">
        <v>7</v>
      </c>
      <c r="D60" s="7">
        <f aca="true" t="shared" si="21" ref="D60:W60">SUM(D58:D59)</f>
        <v>38</v>
      </c>
      <c r="E60" s="7">
        <f t="shared" si="21"/>
        <v>30</v>
      </c>
      <c r="F60" s="31">
        <f t="shared" si="21"/>
        <v>7</v>
      </c>
      <c r="G60" s="58">
        <f t="shared" si="21"/>
        <v>2</v>
      </c>
      <c r="H60" s="64">
        <f t="shared" si="21"/>
        <v>46</v>
      </c>
      <c r="I60" s="64">
        <f t="shared" si="21"/>
        <v>12</v>
      </c>
      <c r="J60" s="64">
        <f t="shared" si="21"/>
        <v>51</v>
      </c>
      <c r="K60" s="64">
        <f t="shared" si="21"/>
        <v>36</v>
      </c>
      <c r="L60" s="64">
        <f t="shared" si="21"/>
        <v>388</v>
      </c>
      <c r="M60" s="64">
        <f t="shared" si="21"/>
        <v>397</v>
      </c>
      <c r="N60" s="64">
        <f t="shared" si="21"/>
        <v>466</v>
      </c>
      <c r="O60" s="64">
        <f t="shared" si="21"/>
        <v>316</v>
      </c>
      <c r="P60" s="64">
        <f t="shared" si="21"/>
        <v>204</v>
      </c>
      <c r="Q60" s="64">
        <f t="shared" si="21"/>
        <v>118</v>
      </c>
      <c r="R60" s="64">
        <f t="shared" si="21"/>
        <v>147</v>
      </c>
      <c r="S60" s="64">
        <f t="shared" si="21"/>
        <v>164</v>
      </c>
      <c r="T60" s="64">
        <f t="shared" si="21"/>
        <v>106</v>
      </c>
      <c r="U60" s="64">
        <f t="shared" si="21"/>
        <v>35</v>
      </c>
      <c r="V60" s="64">
        <f t="shared" si="21"/>
        <v>31</v>
      </c>
      <c r="W60" s="38">
        <f t="shared" si="21"/>
        <v>2408</v>
      </c>
    </row>
    <row r="61" spans="1:6" ht="12.75">
      <c r="A61" s="24"/>
      <c r="B61" s="24"/>
      <c r="C61" s="24"/>
      <c r="D61" s="24"/>
      <c r="E61" s="24"/>
      <c r="F61" s="24"/>
    </row>
    <row r="62" spans="1:6" s="66" customFormat="1" ht="12.75">
      <c r="A62" s="65" t="s">
        <v>42</v>
      </c>
      <c r="B62" s="65"/>
      <c r="C62" s="65"/>
      <c r="D62" s="65"/>
      <c r="E62" s="65"/>
      <c r="F62" s="65"/>
    </row>
    <row r="63" spans="1:6" ht="12.75">
      <c r="A63" s="24"/>
      <c r="B63" s="24"/>
      <c r="C63" s="24"/>
      <c r="D63" s="24"/>
      <c r="E63" s="24"/>
      <c r="F63" s="24"/>
    </row>
  </sheetData>
  <mergeCells count="22">
    <mergeCell ref="A49:B51"/>
    <mergeCell ref="A52:B54"/>
    <mergeCell ref="A3:C3"/>
    <mergeCell ref="A4:B6"/>
    <mergeCell ref="A7:B9"/>
    <mergeCell ref="A19:A24"/>
    <mergeCell ref="B19:B21"/>
    <mergeCell ref="B22:B24"/>
    <mergeCell ref="A1:W1"/>
    <mergeCell ref="A10:B12"/>
    <mergeCell ref="A13:B15"/>
    <mergeCell ref="A16:B18"/>
    <mergeCell ref="A55:B57"/>
    <mergeCell ref="A58:B60"/>
    <mergeCell ref="A25:B27"/>
    <mergeCell ref="A28:B30"/>
    <mergeCell ref="A31:B33"/>
    <mergeCell ref="A34:B36"/>
    <mergeCell ref="A37:B39"/>
    <mergeCell ref="A40:B42"/>
    <mergeCell ref="A43:B45"/>
    <mergeCell ref="A46:B48"/>
  </mergeCells>
  <printOptions horizontalCentered="1"/>
  <pageMargins left="0" right="0" top="0.2755905511811024" bottom="0.15748031496062992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Poniecka</cp:lastModifiedBy>
  <cp:lastPrinted>2017-01-12T09:09:36Z</cp:lastPrinted>
  <dcterms:created xsi:type="dcterms:W3CDTF">1997-02-26T13:46:56Z</dcterms:created>
  <dcterms:modified xsi:type="dcterms:W3CDTF">2017-01-12T09:23:08Z</dcterms:modified>
  <cp:category/>
  <cp:version/>
  <cp:contentType/>
  <cp:contentStatus/>
</cp:coreProperties>
</file>