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<sst xmlns="http://schemas.openxmlformats.org/spreadsheetml/2006/main" count="102" uniqueCount="45">
  <si>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WYSZCZEGÓLNIENIE</t>
  </si>
  <si>
    <t>XII' 09</t>
  </si>
  <si>
    <t>XII'10</t>
  </si>
  <si>
    <t>narastająco</t>
  </si>
  <si>
    <t>Liczba bezrobotnych ogółem</t>
  </si>
  <si>
    <t>Powiat koniński</t>
  </si>
  <si>
    <t>Konin</t>
  </si>
  <si>
    <t xml:space="preserve">Razem </t>
  </si>
  <si>
    <t xml:space="preserve">Wzrost lub spadek                                      w stosunku do poprzedniego miesiąca </t>
  </si>
  <si>
    <t>Stopa bezrobocia*</t>
  </si>
  <si>
    <t>Liczba zarejestrowanych bezrobotnych</t>
  </si>
  <si>
    <t>Wyrejestrowani ogółem</t>
  </si>
  <si>
    <t>w tym</t>
  </si>
  <si>
    <t>podjęcie pracy ogółem</t>
  </si>
  <si>
    <t>w tym praca niesubsydiowana</t>
  </si>
  <si>
    <t>Liczba bezrobotnych kobiet</t>
  </si>
  <si>
    <t>Liczba bezrobotnych                                                         z prawem do zasiłku</t>
  </si>
  <si>
    <t>Bezrobotni w okresie do                                                                       12 miesięcy od dnia ukończenia nauki</t>
  </si>
  <si>
    <t>Bezrobotni zamieszkali                                                              na wsi</t>
  </si>
  <si>
    <t>Liczba zgłoszonych ofert pracy</t>
  </si>
  <si>
    <t xml:space="preserve">w tym do pracy subsydiowanej </t>
  </si>
  <si>
    <t>XII'11</t>
  </si>
  <si>
    <t xml:space="preserve">LICZBA I STRUKTURA OSÓB BEZROBOTNYCH                                                                                                                                  </t>
  </si>
  <si>
    <t>XII'12</t>
  </si>
  <si>
    <t>XII'13</t>
  </si>
  <si>
    <t>I'14</t>
  </si>
  <si>
    <t>Bezrobotni do 25 roku życia</t>
  </si>
  <si>
    <t>Bezrobotni powyżej 50 roku życia</t>
  </si>
  <si>
    <t>Długotrwale bezrobotni</t>
  </si>
  <si>
    <t>Bezrobotni bez kwalifikacji zawodowych</t>
  </si>
  <si>
    <t>Bezrobotni bez doświadczenia zawodowego</t>
  </si>
  <si>
    <t>Bezrobotni bez wykształcenia średniego</t>
  </si>
  <si>
    <t>Niepełnosprawni bezrobotni</t>
  </si>
  <si>
    <t>II'14</t>
  </si>
  <si>
    <t>III'14</t>
  </si>
  <si>
    <t>IV'14</t>
  </si>
  <si>
    <t>V'14</t>
  </si>
  <si>
    <t>VI'14</t>
  </si>
  <si>
    <t>VII'14</t>
  </si>
  <si>
    <t>VIII'14</t>
  </si>
  <si>
    <t>IX'14</t>
  </si>
  <si>
    <t>* Stopa bezrobocia po weryfikacji dokonanej przez GUS w pażdzierniku 2014 r. (korekta od XII 2013 r. do VII 2014 r.)</t>
  </si>
  <si>
    <t>X'14</t>
  </si>
  <si>
    <t>XI'14</t>
  </si>
  <si>
    <t>XII'14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</si>
</sst>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9">
    <font>
      <sz val="10"/>
      <name val="Arial CE"/>
      <family val="0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9"/>
      <color indexed="57"/>
      <name val="Times New Roman CE"/>
      <family val="1"/>
    </font>
    <font>
      <b/>
      <sz val="9"/>
      <color indexed="12"/>
      <name val="Times New Roman CE"/>
      <family val="1"/>
    </font>
    <font>
      <sz val="10"/>
      <name val="Times New Roman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3" fontId="3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="90" zoomScaleNormal="90" workbookViewId="0" topLeftCell="A1">
      <selection activeCell="U70" sqref="U70"/>
    </sheetView>
  </sheetViews>
  <sheetFormatPr defaultColWidth="9.00390625" defaultRowHeight="12.75"/>
  <cols>
    <col min="3" max="3" width="14.75390625" style="0" bestFit="1" customWidth="1"/>
    <col min="4" max="5" width="6.25390625" style="0" bestFit="1" customWidth="1"/>
    <col min="6" max="6" width="6.25390625" style="0" customWidth="1"/>
    <col min="7" max="9" width="6.25390625" style="0" bestFit="1" customWidth="1"/>
    <col min="10" max="20" width="6.25390625" style="0" customWidth="1"/>
    <col min="21" max="21" width="10.625" style="0" bestFit="1" customWidth="1"/>
  </cols>
  <sheetData>
    <row r="1" spans="1:21" s="61" customFormat="1" ht="15.75" customHeight="1">
      <c r="A1" s="83" t="s">
        <v>22</v>
      </c>
      <c r="B1" s="83"/>
      <c r="C1" s="83"/>
      <c r="D1" s="83"/>
      <c r="E1" s="83"/>
      <c r="F1" s="83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6" ht="16.5" thickBot="1">
      <c r="A2" s="1"/>
      <c r="B2" s="1"/>
      <c r="C2" s="1"/>
      <c r="D2" s="1"/>
      <c r="E2" s="1"/>
      <c r="F2" s="1"/>
    </row>
    <row r="3" spans="1:21" ht="16.5" customHeight="1" thickBot="1">
      <c r="A3" s="85" t="s">
        <v>0</v>
      </c>
      <c r="B3" s="86"/>
      <c r="C3" s="86"/>
      <c r="D3" s="2" t="s">
        <v>1</v>
      </c>
      <c r="E3" s="2" t="s">
        <v>2</v>
      </c>
      <c r="F3" s="36" t="s">
        <v>21</v>
      </c>
      <c r="G3" s="2" t="s">
        <v>23</v>
      </c>
      <c r="H3" s="63" t="s">
        <v>24</v>
      </c>
      <c r="I3" s="2" t="s">
        <v>25</v>
      </c>
      <c r="J3" s="2" t="s">
        <v>33</v>
      </c>
      <c r="K3" s="2" t="s">
        <v>34</v>
      </c>
      <c r="L3" s="2" t="s">
        <v>35</v>
      </c>
      <c r="M3" s="2" t="s">
        <v>36</v>
      </c>
      <c r="N3" s="2" t="s">
        <v>37</v>
      </c>
      <c r="O3" s="2" t="s">
        <v>38</v>
      </c>
      <c r="P3" s="2" t="s">
        <v>39</v>
      </c>
      <c r="Q3" s="2" t="s">
        <v>40</v>
      </c>
      <c r="R3" s="2" t="s">
        <v>42</v>
      </c>
      <c r="S3" s="2" t="s">
        <v>43</v>
      </c>
      <c r="T3" s="2" t="s">
        <v>44</v>
      </c>
      <c r="U3" s="2" t="s">
        <v>3</v>
      </c>
    </row>
    <row r="4" spans="1:21" ht="12.75">
      <c r="A4" s="67" t="s">
        <v>4</v>
      </c>
      <c r="B4" s="68"/>
      <c r="C4" s="22" t="s">
        <v>5</v>
      </c>
      <c r="D4" s="34">
        <v>7214</v>
      </c>
      <c r="E4" s="34">
        <v>7928</v>
      </c>
      <c r="F4" s="35">
        <v>7780</v>
      </c>
      <c r="G4" s="50">
        <v>8476</v>
      </c>
      <c r="H4" s="50">
        <v>8667</v>
      </c>
      <c r="I4" s="50">
        <v>9160</v>
      </c>
      <c r="J4" s="50">
        <v>9243</v>
      </c>
      <c r="K4" s="50">
        <v>8871</v>
      </c>
      <c r="L4" s="50">
        <v>8457</v>
      </c>
      <c r="M4" s="50">
        <v>7773</v>
      </c>
      <c r="N4" s="50">
        <v>7566</v>
      </c>
      <c r="O4" s="50">
        <v>7561</v>
      </c>
      <c r="P4" s="50">
        <v>7415</v>
      </c>
      <c r="Q4" s="50">
        <v>7604</v>
      </c>
      <c r="R4" s="50">
        <v>7637</v>
      </c>
      <c r="S4" s="50">
        <v>7709</v>
      </c>
      <c r="T4" s="50">
        <v>7816</v>
      </c>
      <c r="U4" s="39"/>
    </row>
    <row r="5" spans="1:21" ht="12.75">
      <c r="A5" s="67"/>
      <c r="B5" s="68"/>
      <c r="C5" s="4" t="s">
        <v>6</v>
      </c>
      <c r="D5" s="5">
        <v>4354</v>
      </c>
      <c r="E5" s="5">
        <v>5011</v>
      </c>
      <c r="F5" s="26">
        <v>4724</v>
      </c>
      <c r="G5" s="51">
        <v>4987</v>
      </c>
      <c r="H5" s="51">
        <v>5057</v>
      </c>
      <c r="I5" s="51">
        <v>5290</v>
      </c>
      <c r="J5" s="51">
        <v>5296</v>
      </c>
      <c r="K5" s="51">
        <v>5159</v>
      </c>
      <c r="L5" s="51">
        <v>4998</v>
      </c>
      <c r="M5" s="51">
        <v>4766</v>
      </c>
      <c r="N5" s="51">
        <v>4694</v>
      </c>
      <c r="O5" s="51">
        <v>4701</v>
      </c>
      <c r="P5" s="51">
        <v>4597</v>
      </c>
      <c r="Q5" s="51">
        <v>4660</v>
      </c>
      <c r="R5" s="51">
        <v>4568</v>
      </c>
      <c r="S5" s="51">
        <v>4481</v>
      </c>
      <c r="T5" s="51">
        <v>4406</v>
      </c>
      <c r="U5" s="40"/>
    </row>
    <row r="6" spans="1:23" ht="13.5" thickBot="1">
      <c r="A6" s="69"/>
      <c r="B6" s="70"/>
      <c r="C6" s="6" t="s">
        <v>7</v>
      </c>
      <c r="D6" s="7">
        <f aca="true" t="shared" si="0" ref="D6:T6">SUM(D4:D5)</f>
        <v>11568</v>
      </c>
      <c r="E6" s="7">
        <f t="shared" si="0"/>
        <v>12939</v>
      </c>
      <c r="F6" s="31">
        <f t="shared" si="0"/>
        <v>12504</v>
      </c>
      <c r="G6" s="12">
        <f t="shared" si="0"/>
        <v>13463</v>
      </c>
      <c r="H6" s="12">
        <f t="shared" si="0"/>
        <v>13724</v>
      </c>
      <c r="I6" s="12">
        <f t="shared" si="0"/>
        <v>14450</v>
      </c>
      <c r="J6" s="12">
        <f t="shared" si="0"/>
        <v>14539</v>
      </c>
      <c r="K6" s="12">
        <f t="shared" si="0"/>
        <v>14030</v>
      </c>
      <c r="L6" s="12">
        <f t="shared" si="0"/>
        <v>13455</v>
      </c>
      <c r="M6" s="12">
        <f t="shared" si="0"/>
        <v>12539</v>
      </c>
      <c r="N6" s="12">
        <f t="shared" si="0"/>
        <v>12260</v>
      </c>
      <c r="O6" s="12">
        <f t="shared" si="0"/>
        <v>12262</v>
      </c>
      <c r="P6" s="12">
        <f t="shared" si="0"/>
        <v>12012</v>
      </c>
      <c r="Q6" s="12">
        <f t="shared" si="0"/>
        <v>12264</v>
      </c>
      <c r="R6" s="12">
        <f t="shared" si="0"/>
        <v>12205</v>
      </c>
      <c r="S6" s="12">
        <f t="shared" si="0"/>
        <v>12190</v>
      </c>
      <c r="T6" s="12">
        <f t="shared" si="0"/>
        <v>12222</v>
      </c>
      <c r="U6" s="41"/>
      <c r="W6" s="62"/>
    </row>
    <row r="7" spans="1:21" ht="12.75">
      <c r="A7" s="65" t="s">
        <v>8</v>
      </c>
      <c r="B7" s="66"/>
      <c r="C7" s="3" t="s">
        <v>5</v>
      </c>
      <c r="D7" s="8" t="str">
        <f>"+"&amp;"429"</f>
        <v>+429</v>
      </c>
      <c r="E7" s="9" t="str">
        <f>"+"&amp;"768"</f>
        <v>+768</v>
      </c>
      <c r="F7" s="30" t="str">
        <f>"+"&amp;"341"</f>
        <v>+341</v>
      </c>
      <c r="G7" s="53" t="str">
        <f>"+"&amp;"425"</f>
        <v>+425</v>
      </c>
      <c r="H7" s="53" t="str">
        <f>"+"&amp;"291"</f>
        <v>+291</v>
      </c>
      <c r="I7" s="53" t="str">
        <f>"+"&amp;"493"</f>
        <v>+493</v>
      </c>
      <c r="J7" s="53" t="str">
        <f>"+"&amp;"83"</f>
        <v>+83</v>
      </c>
      <c r="K7" s="53">
        <v>-372</v>
      </c>
      <c r="L7" s="53">
        <v>-414</v>
      </c>
      <c r="M7" s="53">
        <v>-684</v>
      </c>
      <c r="N7" s="53" t="str">
        <f>"-"&amp;"69"</f>
        <v>-69</v>
      </c>
      <c r="O7" s="53" t="str">
        <f>"-"&amp;"5"</f>
        <v>-5</v>
      </c>
      <c r="P7" s="53" t="str">
        <f>"-"&amp;"146"</f>
        <v>-146</v>
      </c>
      <c r="Q7" s="53" t="str">
        <f>"+"&amp;"189"</f>
        <v>+189</v>
      </c>
      <c r="R7" s="53" t="str">
        <f aca="true" t="shared" si="1" ref="R7:T9">IF(R4-Q4&gt;0,"+"&amp;R4-Q4,IF(R4-Q4=0,0,R4-Q4))</f>
        <v>+33</v>
      </c>
      <c r="S7" s="53" t="str">
        <f t="shared" si="1"/>
        <v>+72</v>
      </c>
      <c r="T7" s="53" t="str">
        <f t="shared" si="1"/>
        <v>+107</v>
      </c>
      <c r="U7" s="42"/>
    </row>
    <row r="8" spans="1:21" ht="12.75">
      <c r="A8" s="67"/>
      <c r="B8" s="68"/>
      <c r="C8" s="4" t="s">
        <v>6</v>
      </c>
      <c r="D8" s="10" t="str">
        <f>"+"&amp;"190"</f>
        <v>+190</v>
      </c>
      <c r="E8" s="11" t="str">
        <f>"+"&amp;"338"</f>
        <v>+338</v>
      </c>
      <c r="F8" s="28" t="str">
        <f>"+"&amp;"27"</f>
        <v>+27</v>
      </c>
      <c r="G8" s="54" t="str">
        <f>"+"&amp;"135"</f>
        <v>+135</v>
      </c>
      <c r="H8" s="54" t="str">
        <f>"+"&amp;"79"</f>
        <v>+79</v>
      </c>
      <c r="I8" s="54" t="str">
        <f>"+"&amp;"233"</f>
        <v>+233</v>
      </c>
      <c r="J8" s="54" t="str">
        <f>"+"&amp;"6"</f>
        <v>+6</v>
      </c>
      <c r="K8" s="54">
        <v>-137</v>
      </c>
      <c r="L8" s="54">
        <v>-161</v>
      </c>
      <c r="M8" s="54">
        <v>-232</v>
      </c>
      <c r="N8" s="54" t="str">
        <f>"-"&amp;"207"</f>
        <v>-207</v>
      </c>
      <c r="O8" s="54" t="str">
        <f>"+"&amp;"7"</f>
        <v>+7</v>
      </c>
      <c r="P8" s="54" t="str">
        <f>"-"&amp;"104"</f>
        <v>-104</v>
      </c>
      <c r="Q8" s="54" t="str">
        <f>"+"&amp;"63"</f>
        <v>+63</v>
      </c>
      <c r="R8" s="54">
        <f t="shared" si="1"/>
        <v>-92</v>
      </c>
      <c r="S8" s="54">
        <f t="shared" si="1"/>
        <v>-87</v>
      </c>
      <c r="T8" s="54">
        <f t="shared" si="1"/>
        <v>-75</v>
      </c>
      <c r="U8" s="40"/>
    </row>
    <row r="9" spans="1:21" ht="19.5" customHeight="1" thickBot="1">
      <c r="A9" s="69"/>
      <c r="B9" s="70"/>
      <c r="C9" s="6" t="s">
        <v>7</v>
      </c>
      <c r="D9" s="12" t="str">
        <f>"+"&amp;"619"</f>
        <v>+619</v>
      </c>
      <c r="E9" s="13" t="str">
        <f>"+"&amp;"1106"</f>
        <v>+1106</v>
      </c>
      <c r="F9" s="31" t="str">
        <f>"+"&amp;"368"</f>
        <v>+368</v>
      </c>
      <c r="G9" s="55" t="str">
        <f>"+"&amp;"560"</f>
        <v>+560</v>
      </c>
      <c r="H9" s="55" t="str">
        <f>"+"&amp;"370"</f>
        <v>+370</v>
      </c>
      <c r="I9" s="55" t="str">
        <f>"+"&amp;"726"</f>
        <v>+726</v>
      </c>
      <c r="J9" s="55" t="str">
        <f>"+"&amp;"89"</f>
        <v>+89</v>
      </c>
      <c r="K9" s="55">
        <v>-509</v>
      </c>
      <c r="L9" s="55">
        <v>-575</v>
      </c>
      <c r="M9" s="55">
        <v>-916</v>
      </c>
      <c r="N9" s="55" t="str">
        <f>+"-"&amp;"279"</f>
        <v>-279</v>
      </c>
      <c r="O9" s="55" t="str">
        <f>"+"&amp;"2"</f>
        <v>+2</v>
      </c>
      <c r="P9" s="55" t="str">
        <f>"-"&amp;"250"</f>
        <v>-250</v>
      </c>
      <c r="Q9" s="55" t="str">
        <f>"+"&amp;"252"</f>
        <v>+252</v>
      </c>
      <c r="R9" s="55">
        <f t="shared" si="1"/>
        <v>-59</v>
      </c>
      <c r="S9" s="55">
        <f t="shared" si="1"/>
        <v>-15</v>
      </c>
      <c r="T9" s="55" t="str">
        <f t="shared" si="1"/>
        <v>+32</v>
      </c>
      <c r="U9" s="41"/>
    </row>
    <row r="10" spans="1:21" ht="12.75">
      <c r="A10" s="65" t="s">
        <v>9</v>
      </c>
      <c r="B10" s="66"/>
      <c r="C10" s="3" t="s">
        <v>5</v>
      </c>
      <c r="D10" s="14">
        <v>0.16</v>
      </c>
      <c r="E10" s="14">
        <v>0.181</v>
      </c>
      <c r="F10" s="32">
        <v>0.177</v>
      </c>
      <c r="G10" s="59">
        <v>0.187</v>
      </c>
      <c r="H10" s="59">
        <v>0.189</v>
      </c>
      <c r="I10" s="59">
        <v>0.198</v>
      </c>
      <c r="J10" s="59">
        <v>0.199</v>
      </c>
      <c r="K10" s="59">
        <v>0.193</v>
      </c>
      <c r="L10" s="59">
        <v>0.185</v>
      </c>
      <c r="M10" s="59">
        <v>0.173</v>
      </c>
      <c r="N10" s="59">
        <v>0.169</v>
      </c>
      <c r="O10" s="59">
        <v>0.169</v>
      </c>
      <c r="P10" s="59">
        <v>0.166</v>
      </c>
      <c r="Q10" s="59">
        <v>0.17</v>
      </c>
      <c r="R10" s="59">
        <v>0.17</v>
      </c>
      <c r="S10" s="59">
        <v>0.171</v>
      </c>
      <c r="T10" s="59"/>
      <c r="U10" s="42"/>
    </row>
    <row r="11" spans="1:21" ht="12.75">
      <c r="A11" s="67"/>
      <c r="B11" s="68"/>
      <c r="C11" s="4" t="s">
        <v>6</v>
      </c>
      <c r="D11" s="15">
        <v>0.117</v>
      </c>
      <c r="E11" s="15">
        <v>0.135</v>
      </c>
      <c r="F11" s="29">
        <v>0.127</v>
      </c>
      <c r="G11" s="56">
        <v>0.136</v>
      </c>
      <c r="H11" s="56">
        <v>0.139</v>
      </c>
      <c r="I11" s="56">
        <v>0.144</v>
      </c>
      <c r="J11" s="56">
        <v>0.144</v>
      </c>
      <c r="K11" s="56">
        <v>0.14</v>
      </c>
      <c r="L11" s="56">
        <v>0.137</v>
      </c>
      <c r="M11" s="56">
        <v>0.131</v>
      </c>
      <c r="N11" s="56">
        <v>0.129</v>
      </c>
      <c r="O11" s="56">
        <v>0.13</v>
      </c>
      <c r="P11" s="56">
        <v>0.127</v>
      </c>
      <c r="Q11" s="56">
        <v>0.128</v>
      </c>
      <c r="R11" s="56">
        <v>0.126</v>
      </c>
      <c r="S11" s="56">
        <v>0.124</v>
      </c>
      <c r="T11" s="56"/>
      <c r="U11" s="40"/>
    </row>
    <row r="12" spans="1:21" ht="13.5" thickBot="1">
      <c r="A12" s="69"/>
      <c r="B12" s="70"/>
      <c r="C12" s="6" t="s">
        <v>7</v>
      </c>
      <c r="D12" s="16">
        <v>0.141</v>
      </c>
      <c r="E12" s="16">
        <v>0.16</v>
      </c>
      <c r="F12" s="33">
        <v>0.154</v>
      </c>
      <c r="G12" s="60">
        <v>0.164</v>
      </c>
      <c r="H12" s="60">
        <v>0.167</v>
      </c>
      <c r="I12" s="60">
        <v>0.174</v>
      </c>
      <c r="J12" s="60">
        <v>0.175</v>
      </c>
      <c r="K12" s="60">
        <v>0.169</v>
      </c>
      <c r="L12" s="60">
        <v>0.164</v>
      </c>
      <c r="M12" s="60">
        <v>0.154</v>
      </c>
      <c r="N12" s="60">
        <v>0.151</v>
      </c>
      <c r="O12" s="60">
        <v>0.152</v>
      </c>
      <c r="P12" s="60">
        <v>0.149</v>
      </c>
      <c r="Q12" s="60">
        <v>0.151</v>
      </c>
      <c r="R12" s="60">
        <v>0.15</v>
      </c>
      <c r="S12" s="60">
        <v>0.15</v>
      </c>
      <c r="T12" s="60"/>
      <c r="U12" s="41"/>
    </row>
    <row r="13" spans="1:21" ht="12.75">
      <c r="A13" s="65" t="s">
        <v>10</v>
      </c>
      <c r="B13" s="66"/>
      <c r="C13" s="3" t="s">
        <v>5</v>
      </c>
      <c r="D13" s="9">
        <v>901</v>
      </c>
      <c r="E13" s="9">
        <v>1321</v>
      </c>
      <c r="F13" s="30">
        <v>847</v>
      </c>
      <c r="G13" s="53">
        <v>908</v>
      </c>
      <c r="H13" s="53">
        <v>814</v>
      </c>
      <c r="I13" s="53">
        <v>975</v>
      </c>
      <c r="J13" s="53">
        <v>641</v>
      </c>
      <c r="K13" s="53">
        <v>594</v>
      </c>
      <c r="L13" s="53">
        <v>551</v>
      </c>
      <c r="M13" s="53">
        <v>487</v>
      </c>
      <c r="N13" s="53">
        <v>460</v>
      </c>
      <c r="O13" s="53">
        <v>681</v>
      </c>
      <c r="P13" s="53">
        <v>579</v>
      </c>
      <c r="Q13" s="53">
        <v>919</v>
      </c>
      <c r="R13" s="53">
        <v>861</v>
      </c>
      <c r="S13" s="53">
        <v>859</v>
      </c>
      <c r="T13" s="53">
        <v>923</v>
      </c>
      <c r="U13" s="43">
        <f>SUM(I13:T13)</f>
        <v>8530</v>
      </c>
    </row>
    <row r="14" spans="1:21" ht="12.75">
      <c r="A14" s="67"/>
      <c r="B14" s="68"/>
      <c r="C14" s="4" t="s">
        <v>6</v>
      </c>
      <c r="D14" s="11">
        <v>521</v>
      </c>
      <c r="E14" s="11">
        <v>691</v>
      </c>
      <c r="F14" s="28">
        <v>424</v>
      </c>
      <c r="G14" s="54">
        <v>436</v>
      </c>
      <c r="H14" s="54">
        <v>450</v>
      </c>
      <c r="I14" s="54">
        <v>535</v>
      </c>
      <c r="J14" s="54">
        <v>391</v>
      </c>
      <c r="K14" s="54">
        <v>404</v>
      </c>
      <c r="L14" s="54">
        <v>349</v>
      </c>
      <c r="M14" s="54">
        <v>340</v>
      </c>
      <c r="N14" s="54">
        <v>306</v>
      </c>
      <c r="O14" s="54">
        <v>449</v>
      </c>
      <c r="P14" s="54">
        <v>355</v>
      </c>
      <c r="Q14" s="54">
        <v>521</v>
      </c>
      <c r="R14" s="54">
        <v>508</v>
      </c>
      <c r="S14" s="54">
        <v>409</v>
      </c>
      <c r="T14" s="54">
        <v>429</v>
      </c>
      <c r="U14" s="44">
        <f>SUM(I14:T14)</f>
        <v>4996</v>
      </c>
    </row>
    <row r="15" spans="1:21" ht="13.5" thickBot="1">
      <c r="A15" s="69"/>
      <c r="B15" s="70"/>
      <c r="C15" s="6" t="s">
        <v>7</v>
      </c>
      <c r="D15" s="7">
        <f aca="true" t="shared" si="2" ref="D15:U15">SUM(D13:D14)</f>
        <v>1422</v>
      </c>
      <c r="E15" s="7">
        <f t="shared" si="2"/>
        <v>2012</v>
      </c>
      <c r="F15" s="31">
        <f t="shared" si="2"/>
        <v>1271</v>
      </c>
      <c r="G15" s="12">
        <f t="shared" si="2"/>
        <v>1344</v>
      </c>
      <c r="H15" s="12">
        <f t="shared" si="2"/>
        <v>1264</v>
      </c>
      <c r="I15" s="12">
        <f t="shared" si="2"/>
        <v>1510</v>
      </c>
      <c r="J15" s="12">
        <f t="shared" si="2"/>
        <v>1032</v>
      </c>
      <c r="K15" s="12">
        <f t="shared" si="2"/>
        <v>998</v>
      </c>
      <c r="L15" s="12">
        <f t="shared" si="2"/>
        <v>900</v>
      </c>
      <c r="M15" s="12">
        <f t="shared" si="2"/>
        <v>827</v>
      </c>
      <c r="N15" s="12">
        <f t="shared" si="2"/>
        <v>766</v>
      </c>
      <c r="O15" s="12">
        <f t="shared" si="2"/>
        <v>1130</v>
      </c>
      <c r="P15" s="12">
        <f t="shared" si="2"/>
        <v>934</v>
      </c>
      <c r="Q15" s="12">
        <f t="shared" si="2"/>
        <v>1440</v>
      </c>
      <c r="R15" s="12">
        <f t="shared" si="2"/>
        <v>1369</v>
      </c>
      <c r="S15" s="12">
        <f t="shared" si="2"/>
        <v>1268</v>
      </c>
      <c r="T15" s="12">
        <f t="shared" si="2"/>
        <v>1352</v>
      </c>
      <c r="U15" s="45">
        <f t="shared" si="2"/>
        <v>13526</v>
      </c>
    </row>
    <row r="16" spans="1:21" ht="12.75">
      <c r="A16" s="65" t="s">
        <v>11</v>
      </c>
      <c r="B16" s="66"/>
      <c r="C16" s="3" t="s">
        <v>5</v>
      </c>
      <c r="D16" s="9">
        <v>472</v>
      </c>
      <c r="E16" s="9">
        <v>553</v>
      </c>
      <c r="F16" s="30">
        <v>506</v>
      </c>
      <c r="G16" s="53">
        <v>483</v>
      </c>
      <c r="H16" s="53">
        <v>523</v>
      </c>
      <c r="I16" s="53">
        <v>482</v>
      </c>
      <c r="J16" s="53">
        <v>558</v>
      </c>
      <c r="K16" s="53">
        <v>966</v>
      </c>
      <c r="L16" s="53">
        <v>965</v>
      </c>
      <c r="M16" s="53">
        <v>1171</v>
      </c>
      <c r="N16" s="53">
        <v>667</v>
      </c>
      <c r="O16" s="53">
        <v>686</v>
      </c>
      <c r="P16" s="53">
        <v>725</v>
      </c>
      <c r="Q16" s="53">
        <v>730</v>
      </c>
      <c r="R16" s="53">
        <v>828</v>
      </c>
      <c r="S16" s="53">
        <v>787</v>
      </c>
      <c r="T16" s="53">
        <v>816</v>
      </c>
      <c r="U16" s="46">
        <f>SUM(I16:T16)</f>
        <v>9381</v>
      </c>
    </row>
    <row r="17" spans="1:21" ht="12.75">
      <c r="A17" s="67"/>
      <c r="B17" s="68"/>
      <c r="C17" s="4" t="s">
        <v>6</v>
      </c>
      <c r="D17" s="11">
        <v>331</v>
      </c>
      <c r="E17" s="11">
        <v>360</v>
      </c>
      <c r="F17" s="28">
        <v>397</v>
      </c>
      <c r="G17" s="54">
        <v>301</v>
      </c>
      <c r="H17" s="54">
        <v>371</v>
      </c>
      <c r="I17" s="54">
        <v>302</v>
      </c>
      <c r="J17" s="54">
        <v>385</v>
      </c>
      <c r="K17" s="54">
        <v>541</v>
      </c>
      <c r="L17" s="54">
        <v>510</v>
      </c>
      <c r="M17" s="54">
        <v>572</v>
      </c>
      <c r="N17" s="54">
        <v>378</v>
      </c>
      <c r="O17" s="54">
        <v>442</v>
      </c>
      <c r="P17" s="54">
        <v>459</v>
      </c>
      <c r="Q17" s="54">
        <v>458</v>
      </c>
      <c r="R17" s="54">
        <v>600</v>
      </c>
      <c r="S17" s="54">
        <v>496</v>
      </c>
      <c r="T17" s="54">
        <v>504</v>
      </c>
      <c r="U17" s="44">
        <f>SUM(I17:T17)</f>
        <v>5647</v>
      </c>
    </row>
    <row r="18" spans="1:21" ht="13.5" thickBot="1">
      <c r="A18" s="69"/>
      <c r="B18" s="70"/>
      <c r="C18" s="6" t="s">
        <v>7</v>
      </c>
      <c r="D18" s="7">
        <f aca="true" t="shared" si="3" ref="D18:U18">SUM(D16:D17)</f>
        <v>803</v>
      </c>
      <c r="E18" s="7">
        <f t="shared" si="3"/>
        <v>913</v>
      </c>
      <c r="F18" s="31">
        <f t="shared" si="3"/>
        <v>903</v>
      </c>
      <c r="G18" s="12">
        <f t="shared" si="3"/>
        <v>784</v>
      </c>
      <c r="H18" s="12">
        <f t="shared" si="3"/>
        <v>894</v>
      </c>
      <c r="I18" s="12">
        <f t="shared" si="3"/>
        <v>784</v>
      </c>
      <c r="J18" s="12">
        <f t="shared" si="3"/>
        <v>943</v>
      </c>
      <c r="K18" s="12">
        <f t="shared" si="3"/>
        <v>1507</v>
      </c>
      <c r="L18" s="12">
        <f t="shared" si="3"/>
        <v>1475</v>
      </c>
      <c r="M18" s="12">
        <f t="shared" si="3"/>
        <v>1743</v>
      </c>
      <c r="N18" s="12">
        <f t="shared" si="3"/>
        <v>1045</v>
      </c>
      <c r="O18" s="12">
        <f t="shared" si="3"/>
        <v>1128</v>
      </c>
      <c r="P18" s="12">
        <f t="shared" si="3"/>
        <v>1184</v>
      </c>
      <c r="Q18" s="12">
        <f t="shared" si="3"/>
        <v>1188</v>
      </c>
      <c r="R18" s="12">
        <f t="shared" si="3"/>
        <v>1428</v>
      </c>
      <c r="S18" s="12">
        <f t="shared" si="3"/>
        <v>1283</v>
      </c>
      <c r="T18" s="12">
        <f t="shared" si="3"/>
        <v>1320</v>
      </c>
      <c r="U18" s="45">
        <f t="shared" si="3"/>
        <v>15028</v>
      </c>
    </row>
    <row r="19" spans="1:21" ht="12.75">
      <c r="A19" s="87" t="s">
        <v>12</v>
      </c>
      <c r="B19" s="90" t="s">
        <v>13</v>
      </c>
      <c r="C19" s="3" t="s">
        <v>5</v>
      </c>
      <c r="D19" s="9">
        <v>239</v>
      </c>
      <c r="E19" s="9">
        <v>396</v>
      </c>
      <c r="F19" s="30">
        <v>239</v>
      </c>
      <c r="G19" s="53">
        <v>254</v>
      </c>
      <c r="H19" s="53">
        <v>354</v>
      </c>
      <c r="I19" s="53">
        <v>290</v>
      </c>
      <c r="J19" s="53">
        <v>325</v>
      </c>
      <c r="K19" s="53">
        <v>510</v>
      </c>
      <c r="L19" s="53">
        <v>509</v>
      </c>
      <c r="M19" s="53">
        <v>569</v>
      </c>
      <c r="N19" s="53">
        <v>380</v>
      </c>
      <c r="O19" s="53">
        <v>353</v>
      </c>
      <c r="P19" s="53">
        <v>287</v>
      </c>
      <c r="Q19" s="53">
        <v>438</v>
      </c>
      <c r="R19" s="53">
        <v>452</v>
      </c>
      <c r="S19" s="53">
        <v>501</v>
      </c>
      <c r="T19" s="53">
        <v>505</v>
      </c>
      <c r="U19" s="46">
        <f>SUM(I19:T19)</f>
        <v>5119</v>
      </c>
    </row>
    <row r="20" spans="1:21" ht="12.75">
      <c r="A20" s="88"/>
      <c r="B20" s="91"/>
      <c r="C20" s="4" t="s">
        <v>6</v>
      </c>
      <c r="D20" s="11">
        <v>150</v>
      </c>
      <c r="E20" s="11">
        <v>245</v>
      </c>
      <c r="F20" s="28">
        <v>200</v>
      </c>
      <c r="G20" s="54">
        <v>140</v>
      </c>
      <c r="H20" s="54">
        <v>196</v>
      </c>
      <c r="I20" s="54">
        <v>152</v>
      </c>
      <c r="J20" s="54">
        <v>223</v>
      </c>
      <c r="K20" s="54">
        <v>276</v>
      </c>
      <c r="L20" s="54">
        <v>270</v>
      </c>
      <c r="M20" s="54">
        <v>267</v>
      </c>
      <c r="N20" s="54">
        <v>221</v>
      </c>
      <c r="O20" s="54">
        <v>222</v>
      </c>
      <c r="P20" s="54">
        <v>167</v>
      </c>
      <c r="Q20" s="54">
        <v>248</v>
      </c>
      <c r="R20" s="54">
        <v>268</v>
      </c>
      <c r="S20" s="54">
        <v>278</v>
      </c>
      <c r="T20" s="54">
        <v>302</v>
      </c>
      <c r="U20" s="44">
        <f>SUM(I20:T20)</f>
        <v>2894</v>
      </c>
    </row>
    <row r="21" spans="1:21" ht="12.75">
      <c r="A21" s="88"/>
      <c r="B21" s="92"/>
      <c r="C21" s="17" t="s">
        <v>7</v>
      </c>
      <c r="D21" s="18">
        <f aca="true" t="shared" si="4" ref="D21:T21">SUM(D19:D20)</f>
        <v>389</v>
      </c>
      <c r="E21" s="18">
        <f t="shared" si="4"/>
        <v>641</v>
      </c>
      <c r="F21" s="27">
        <f t="shared" si="4"/>
        <v>439</v>
      </c>
      <c r="G21" s="52">
        <f t="shared" si="4"/>
        <v>394</v>
      </c>
      <c r="H21" s="52">
        <f t="shared" si="4"/>
        <v>550</v>
      </c>
      <c r="I21" s="52">
        <f t="shared" si="4"/>
        <v>442</v>
      </c>
      <c r="J21" s="52">
        <f t="shared" si="4"/>
        <v>548</v>
      </c>
      <c r="K21" s="52">
        <f t="shared" si="4"/>
        <v>786</v>
      </c>
      <c r="L21" s="52">
        <f t="shared" si="4"/>
        <v>779</v>
      </c>
      <c r="M21" s="52">
        <f t="shared" si="4"/>
        <v>836</v>
      </c>
      <c r="N21" s="52">
        <f t="shared" si="4"/>
        <v>601</v>
      </c>
      <c r="O21" s="52">
        <f t="shared" si="4"/>
        <v>575</v>
      </c>
      <c r="P21" s="52">
        <f t="shared" si="4"/>
        <v>454</v>
      </c>
      <c r="Q21" s="52">
        <f t="shared" si="4"/>
        <v>686</v>
      </c>
      <c r="R21" s="52">
        <f t="shared" si="4"/>
        <v>720</v>
      </c>
      <c r="S21" s="52">
        <f t="shared" si="4"/>
        <v>779</v>
      </c>
      <c r="T21" s="52">
        <f t="shared" si="4"/>
        <v>807</v>
      </c>
      <c r="U21" s="47">
        <f>SUM(U19:U20)</f>
        <v>8013</v>
      </c>
    </row>
    <row r="22" spans="1:21" ht="12.75">
      <c r="A22" s="88"/>
      <c r="B22" s="93" t="s">
        <v>14</v>
      </c>
      <c r="C22" s="19" t="s">
        <v>5</v>
      </c>
      <c r="D22" s="20">
        <v>213</v>
      </c>
      <c r="E22" s="20">
        <v>357</v>
      </c>
      <c r="F22" s="25">
        <v>229</v>
      </c>
      <c r="G22" s="57">
        <v>210</v>
      </c>
      <c r="H22" s="57">
        <v>318</v>
      </c>
      <c r="I22" s="57">
        <v>283</v>
      </c>
      <c r="J22" s="57">
        <v>303</v>
      </c>
      <c r="K22" s="57">
        <v>466</v>
      </c>
      <c r="L22" s="57">
        <v>412</v>
      </c>
      <c r="M22" s="57">
        <v>491</v>
      </c>
      <c r="N22" s="57">
        <v>320</v>
      </c>
      <c r="O22" s="57">
        <v>328</v>
      </c>
      <c r="P22" s="57">
        <v>276</v>
      </c>
      <c r="Q22" s="57">
        <v>404</v>
      </c>
      <c r="R22" s="57">
        <v>390</v>
      </c>
      <c r="S22" s="57">
        <v>432</v>
      </c>
      <c r="T22" s="57">
        <v>464</v>
      </c>
      <c r="U22" s="43">
        <f>SUM(I22:T22)</f>
        <v>4569</v>
      </c>
    </row>
    <row r="23" spans="1:21" ht="12.75">
      <c r="A23" s="88"/>
      <c r="B23" s="94"/>
      <c r="C23" s="4" t="s">
        <v>6</v>
      </c>
      <c r="D23" s="21">
        <v>132</v>
      </c>
      <c r="E23" s="21">
        <v>206</v>
      </c>
      <c r="F23" s="28">
        <v>193</v>
      </c>
      <c r="G23" s="10">
        <v>121</v>
      </c>
      <c r="H23" s="10">
        <v>186</v>
      </c>
      <c r="I23" s="10">
        <v>151</v>
      </c>
      <c r="J23" s="10">
        <v>216</v>
      </c>
      <c r="K23" s="10">
        <v>258</v>
      </c>
      <c r="L23" s="10">
        <v>239</v>
      </c>
      <c r="M23" s="10">
        <v>246</v>
      </c>
      <c r="N23" s="10">
        <v>186</v>
      </c>
      <c r="O23" s="10">
        <v>212</v>
      </c>
      <c r="P23" s="10">
        <v>162</v>
      </c>
      <c r="Q23" s="10">
        <v>235</v>
      </c>
      <c r="R23" s="10">
        <v>224</v>
      </c>
      <c r="S23" s="10">
        <v>244</v>
      </c>
      <c r="T23" s="10">
        <v>278</v>
      </c>
      <c r="U23" s="44">
        <f>SUM(I23:T23)</f>
        <v>2651</v>
      </c>
    </row>
    <row r="24" spans="1:21" ht="13.5" thickBot="1">
      <c r="A24" s="89"/>
      <c r="B24" s="95"/>
      <c r="C24" s="6" t="s">
        <v>7</v>
      </c>
      <c r="D24" s="7">
        <f aca="true" t="shared" si="5" ref="D24:U24">SUM(D22:D23)</f>
        <v>345</v>
      </c>
      <c r="E24" s="7">
        <f t="shared" si="5"/>
        <v>563</v>
      </c>
      <c r="F24" s="31">
        <f t="shared" si="5"/>
        <v>422</v>
      </c>
      <c r="G24" s="12">
        <f t="shared" si="5"/>
        <v>331</v>
      </c>
      <c r="H24" s="12">
        <f t="shared" si="5"/>
        <v>504</v>
      </c>
      <c r="I24" s="12">
        <f t="shared" si="5"/>
        <v>434</v>
      </c>
      <c r="J24" s="12">
        <f t="shared" si="5"/>
        <v>519</v>
      </c>
      <c r="K24" s="12">
        <f t="shared" si="5"/>
        <v>724</v>
      </c>
      <c r="L24" s="12">
        <f t="shared" si="5"/>
        <v>651</v>
      </c>
      <c r="M24" s="12">
        <f t="shared" si="5"/>
        <v>737</v>
      </c>
      <c r="N24" s="12">
        <f t="shared" si="5"/>
        <v>506</v>
      </c>
      <c r="O24" s="12">
        <f t="shared" si="5"/>
        <v>540</v>
      </c>
      <c r="P24" s="12">
        <f>SUM(P22:P23)</f>
        <v>438</v>
      </c>
      <c r="Q24" s="12">
        <f>SUM(Q22:Q23)</f>
        <v>639</v>
      </c>
      <c r="R24" s="12">
        <f>SUM(R22:R23)</f>
        <v>614</v>
      </c>
      <c r="S24" s="12">
        <f>SUM(S22:S23)</f>
        <v>676</v>
      </c>
      <c r="T24" s="12">
        <f>SUM(T22:T23)</f>
        <v>742</v>
      </c>
      <c r="U24" s="45">
        <f t="shared" si="5"/>
        <v>7220</v>
      </c>
    </row>
    <row r="25" spans="1:21" ht="12.75">
      <c r="A25" s="67" t="s">
        <v>15</v>
      </c>
      <c r="B25" s="68"/>
      <c r="C25" s="22" t="s">
        <v>5</v>
      </c>
      <c r="D25" s="23">
        <v>3882</v>
      </c>
      <c r="E25" s="23">
        <v>4288</v>
      </c>
      <c r="F25" s="30">
        <v>4372</v>
      </c>
      <c r="G25" s="53">
        <v>4535</v>
      </c>
      <c r="H25" s="53">
        <v>4786</v>
      </c>
      <c r="I25" s="53">
        <v>5008</v>
      </c>
      <c r="J25" s="53">
        <v>5003</v>
      </c>
      <c r="K25" s="53">
        <v>4815</v>
      </c>
      <c r="L25" s="53">
        <v>4637</v>
      </c>
      <c r="M25" s="53">
        <v>4230</v>
      </c>
      <c r="N25" s="53">
        <v>4164</v>
      </c>
      <c r="O25" s="53">
        <v>4279</v>
      </c>
      <c r="P25" s="53">
        <v>4279</v>
      </c>
      <c r="Q25" s="53">
        <v>4430</v>
      </c>
      <c r="R25" s="53">
        <v>4407</v>
      </c>
      <c r="S25" s="53">
        <v>4453</v>
      </c>
      <c r="T25" s="53">
        <v>4459</v>
      </c>
      <c r="U25" s="39"/>
    </row>
    <row r="26" spans="1:21" ht="12.75">
      <c r="A26" s="67"/>
      <c r="B26" s="68"/>
      <c r="C26" s="4" t="s">
        <v>6</v>
      </c>
      <c r="D26" s="21">
        <v>2221</v>
      </c>
      <c r="E26" s="21">
        <v>2567</v>
      </c>
      <c r="F26" s="28">
        <v>2555</v>
      </c>
      <c r="G26" s="10">
        <v>2541</v>
      </c>
      <c r="H26" s="10">
        <v>2669</v>
      </c>
      <c r="I26" s="10">
        <v>2763</v>
      </c>
      <c r="J26" s="10">
        <v>2731</v>
      </c>
      <c r="K26" s="10">
        <v>2655</v>
      </c>
      <c r="L26" s="10">
        <v>2570</v>
      </c>
      <c r="M26" s="10">
        <v>2459</v>
      </c>
      <c r="N26" s="10">
        <v>2416</v>
      </c>
      <c r="O26" s="10">
        <v>2456</v>
      </c>
      <c r="P26" s="10">
        <v>2438</v>
      </c>
      <c r="Q26" s="10">
        <v>2490</v>
      </c>
      <c r="R26" s="10">
        <v>2466</v>
      </c>
      <c r="S26" s="10">
        <v>2423</v>
      </c>
      <c r="T26" s="10">
        <v>2386</v>
      </c>
      <c r="U26" s="40"/>
    </row>
    <row r="27" spans="1:21" ht="13.5" thickBot="1">
      <c r="A27" s="69"/>
      <c r="B27" s="70"/>
      <c r="C27" s="6" t="s">
        <v>7</v>
      </c>
      <c r="D27" s="7">
        <f aca="true" t="shared" si="6" ref="D27:T27">SUM(D25:D26)</f>
        <v>6103</v>
      </c>
      <c r="E27" s="7">
        <f t="shared" si="6"/>
        <v>6855</v>
      </c>
      <c r="F27" s="31">
        <f t="shared" si="6"/>
        <v>6927</v>
      </c>
      <c r="G27" s="12">
        <f t="shared" si="6"/>
        <v>7076</v>
      </c>
      <c r="H27" s="12">
        <f t="shared" si="6"/>
        <v>7455</v>
      </c>
      <c r="I27" s="12">
        <f t="shared" si="6"/>
        <v>7771</v>
      </c>
      <c r="J27" s="12">
        <f t="shared" si="6"/>
        <v>7734</v>
      </c>
      <c r="K27" s="12">
        <f t="shared" si="6"/>
        <v>7470</v>
      </c>
      <c r="L27" s="12">
        <f t="shared" si="6"/>
        <v>7207</v>
      </c>
      <c r="M27" s="12">
        <f t="shared" si="6"/>
        <v>6689</v>
      </c>
      <c r="N27" s="12">
        <f t="shared" si="6"/>
        <v>6580</v>
      </c>
      <c r="O27" s="12">
        <f t="shared" si="6"/>
        <v>6735</v>
      </c>
      <c r="P27" s="12">
        <f t="shared" si="6"/>
        <v>6717</v>
      </c>
      <c r="Q27" s="12">
        <f t="shared" si="6"/>
        <v>6920</v>
      </c>
      <c r="R27" s="12">
        <f t="shared" si="6"/>
        <v>6873</v>
      </c>
      <c r="S27" s="12">
        <f t="shared" si="6"/>
        <v>6876</v>
      </c>
      <c r="T27" s="12">
        <f t="shared" si="6"/>
        <v>6845</v>
      </c>
      <c r="U27" s="48"/>
    </row>
    <row r="28" spans="1:21" ht="12.75">
      <c r="A28" s="65" t="s">
        <v>16</v>
      </c>
      <c r="B28" s="66"/>
      <c r="C28" s="3" t="s">
        <v>5</v>
      </c>
      <c r="D28" s="9">
        <v>1161</v>
      </c>
      <c r="E28" s="9">
        <v>872</v>
      </c>
      <c r="F28" s="30">
        <v>899</v>
      </c>
      <c r="G28" s="53">
        <v>966</v>
      </c>
      <c r="H28" s="53">
        <v>771</v>
      </c>
      <c r="I28" s="53">
        <v>852</v>
      </c>
      <c r="J28" s="53">
        <v>845</v>
      </c>
      <c r="K28" s="53">
        <v>796</v>
      </c>
      <c r="L28" s="53">
        <v>755</v>
      </c>
      <c r="M28" s="53">
        <v>649</v>
      </c>
      <c r="N28" s="53">
        <v>625</v>
      </c>
      <c r="O28" s="53">
        <v>592</v>
      </c>
      <c r="P28" s="53">
        <v>563</v>
      </c>
      <c r="Q28" s="53">
        <v>547</v>
      </c>
      <c r="R28" s="53">
        <v>543</v>
      </c>
      <c r="S28" s="53">
        <v>597</v>
      </c>
      <c r="T28" s="53">
        <v>681</v>
      </c>
      <c r="U28" s="39"/>
    </row>
    <row r="29" spans="1:21" ht="12.75">
      <c r="A29" s="67"/>
      <c r="B29" s="68"/>
      <c r="C29" s="4" t="s">
        <v>6</v>
      </c>
      <c r="D29" s="21">
        <v>641</v>
      </c>
      <c r="E29" s="21">
        <v>536</v>
      </c>
      <c r="F29" s="28">
        <v>572</v>
      </c>
      <c r="G29" s="10">
        <v>565</v>
      </c>
      <c r="H29" s="10">
        <v>489</v>
      </c>
      <c r="I29" s="10">
        <v>516</v>
      </c>
      <c r="J29" s="10">
        <v>506</v>
      </c>
      <c r="K29" s="10">
        <v>521</v>
      </c>
      <c r="L29" s="10">
        <v>477</v>
      </c>
      <c r="M29" s="10">
        <v>444</v>
      </c>
      <c r="N29" s="10">
        <v>453</v>
      </c>
      <c r="O29" s="10">
        <v>450</v>
      </c>
      <c r="P29" s="10">
        <v>431</v>
      </c>
      <c r="Q29" s="10">
        <v>400</v>
      </c>
      <c r="R29" s="10">
        <v>391</v>
      </c>
      <c r="S29" s="10">
        <v>396</v>
      </c>
      <c r="T29" s="10">
        <v>423</v>
      </c>
      <c r="U29" s="40"/>
    </row>
    <row r="30" spans="1:21" ht="13.5" thickBot="1">
      <c r="A30" s="69"/>
      <c r="B30" s="70"/>
      <c r="C30" s="6" t="s">
        <v>7</v>
      </c>
      <c r="D30" s="7">
        <f aca="true" t="shared" si="7" ref="D30:T30">SUM(D28:D29)</f>
        <v>1802</v>
      </c>
      <c r="E30" s="7">
        <f t="shared" si="7"/>
        <v>1408</v>
      </c>
      <c r="F30" s="31">
        <f t="shared" si="7"/>
        <v>1471</v>
      </c>
      <c r="G30" s="12">
        <f t="shared" si="7"/>
        <v>1531</v>
      </c>
      <c r="H30" s="12">
        <f t="shared" si="7"/>
        <v>1260</v>
      </c>
      <c r="I30" s="12">
        <f t="shared" si="7"/>
        <v>1368</v>
      </c>
      <c r="J30" s="12">
        <f t="shared" si="7"/>
        <v>1351</v>
      </c>
      <c r="K30" s="12">
        <f t="shared" si="7"/>
        <v>1317</v>
      </c>
      <c r="L30" s="12">
        <f t="shared" si="7"/>
        <v>1232</v>
      </c>
      <c r="M30" s="12">
        <f t="shared" si="7"/>
        <v>1093</v>
      </c>
      <c r="N30" s="12">
        <f t="shared" si="7"/>
        <v>1078</v>
      </c>
      <c r="O30" s="12">
        <f t="shared" si="7"/>
        <v>1042</v>
      </c>
      <c r="P30" s="12">
        <f t="shared" si="7"/>
        <v>994</v>
      </c>
      <c r="Q30" s="12">
        <f t="shared" si="7"/>
        <v>947</v>
      </c>
      <c r="R30" s="12">
        <f t="shared" si="7"/>
        <v>934</v>
      </c>
      <c r="S30" s="12">
        <f t="shared" si="7"/>
        <v>993</v>
      </c>
      <c r="T30" s="12">
        <f t="shared" si="7"/>
        <v>1104</v>
      </c>
      <c r="U30" s="48"/>
    </row>
    <row r="31" spans="1:21" ht="12.75">
      <c r="A31" s="77" t="s">
        <v>17</v>
      </c>
      <c r="B31" s="78"/>
      <c r="C31" s="3" t="s">
        <v>5</v>
      </c>
      <c r="D31" s="9">
        <v>604</v>
      </c>
      <c r="E31" s="9">
        <v>677</v>
      </c>
      <c r="F31" s="30">
        <v>671</v>
      </c>
      <c r="G31" s="53">
        <v>766</v>
      </c>
      <c r="H31" s="53">
        <v>726</v>
      </c>
      <c r="I31" s="53">
        <v>788</v>
      </c>
      <c r="J31" s="53">
        <v>816</v>
      </c>
      <c r="K31" s="53">
        <v>771</v>
      </c>
      <c r="L31" s="53">
        <v>469</v>
      </c>
      <c r="M31" s="53">
        <v>427</v>
      </c>
      <c r="N31" s="53">
        <v>182</v>
      </c>
      <c r="O31" s="53">
        <v>210</v>
      </c>
      <c r="P31" s="53">
        <v>263</v>
      </c>
      <c r="Q31" s="53">
        <v>427</v>
      </c>
      <c r="R31" s="53">
        <v>467</v>
      </c>
      <c r="S31" s="53">
        <v>487</v>
      </c>
      <c r="T31" s="53">
        <v>520</v>
      </c>
      <c r="U31" s="39"/>
    </row>
    <row r="32" spans="1:21" ht="12.75">
      <c r="A32" s="79"/>
      <c r="B32" s="80"/>
      <c r="C32" s="4" t="s">
        <v>6</v>
      </c>
      <c r="D32" s="21">
        <v>283</v>
      </c>
      <c r="E32" s="21">
        <v>328</v>
      </c>
      <c r="F32" s="28">
        <v>255</v>
      </c>
      <c r="G32" s="10">
        <v>289</v>
      </c>
      <c r="H32" s="10">
        <v>255</v>
      </c>
      <c r="I32" s="10">
        <v>281</v>
      </c>
      <c r="J32" s="10">
        <v>291</v>
      </c>
      <c r="K32" s="10">
        <v>259</v>
      </c>
      <c r="L32" s="10">
        <v>177</v>
      </c>
      <c r="M32" s="10">
        <v>167</v>
      </c>
      <c r="N32" s="10">
        <v>105</v>
      </c>
      <c r="O32" s="10">
        <v>124</v>
      </c>
      <c r="P32" s="10">
        <v>135</v>
      </c>
      <c r="Q32" s="10">
        <v>185</v>
      </c>
      <c r="R32" s="10">
        <v>193</v>
      </c>
      <c r="S32" s="10">
        <v>186</v>
      </c>
      <c r="T32" s="10">
        <v>186</v>
      </c>
      <c r="U32" s="40"/>
    </row>
    <row r="33" spans="1:21" ht="18.75" customHeight="1" thickBot="1">
      <c r="A33" s="81"/>
      <c r="B33" s="82"/>
      <c r="C33" s="6" t="s">
        <v>7</v>
      </c>
      <c r="D33" s="7">
        <f aca="true" t="shared" si="8" ref="D33:T33">SUM(D31:D32)</f>
        <v>887</v>
      </c>
      <c r="E33" s="7">
        <f t="shared" si="8"/>
        <v>1005</v>
      </c>
      <c r="F33" s="31">
        <f t="shared" si="8"/>
        <v>926</v>
      </c>
      <c r="G33" s="12">
        <f t="shared" si="8"/>
        <v>1055</v>
      </c>
      <c r="H33" s="12">
        <f t="shared" si="8"/>
        <v>981</v>
      </c>
      <c r="I33" s="12">
        <f t="shared" si="8"/>
        <v>1069</v>
      </c>
      <c r="J33" s="12">
        <f t="shared" si="8"/>
        <v>1107</v>
      </c>
      <c r="K33" s="12">
        <f t="shared" si="8"/>
        <v>1030</v>
      </c>
      <c r="L33" s="12">
        <f t="shared" si="8"/>
        <v>646</v>
      </c>
      <c r="M33" s="12">
        <f t="shared" si="8"/>
        <v>594</v>
      </c>
      <c r="N33" s="12">
        <f t="shared" si="8"/>
        <v>287</v>
      </c>
      <c r="O33" s="12">
        <f t="shared" si="8"/>
        <v>334</v>
      </c>
      <c r="P33" s="12">
        <f t="shared" si="8"/>
        <v>398</v>
      </c>
      <c r="Q33" s="12">
        <f t="shared" si="8"/>
        <v>612</v>
      </c>
      <c r="R33" s="12">
        <f t="shared" si="8"/>
        <v>660</v>
      </c>
      <c r="S33" s="12">
        <f t="shared" si="8"/>
        <v>673</v>
      </c>
      <c r="T33" s="12">
        <f t="shared" si="8"/>
        <v>706</v>
      </c>
      <c r="U33" s="48"/>
    </row>
    <row r="34" spans="1:21" ht="12.75">
      <c r="A34" s="65" t="s">
        <v>18</v>
      </c>
      <c r="B34" s="66"/>
      <c r="C34" s="3" t="s">
        <v>5</v>
      </c>
      <c r="D34" s="9">
        <v>6150</v>
      </c>
      <c r="E34" s="9">
        <v>6714</v>
      </c>
      <c r="F34" s="30">
        <v>6626</v>
      </c>
      <c r="G34" s="53">
        <v>7227</v>
      </c>
      <c r="H34" s="53">
        <v>7425</v>
      </c>
      <c r="I34" s="53">
        <v>7862</v>
      </c>
      <c r="J34" s="53">
        <v>7936</v>
      </c>
      <c r="K34" s="53">
        <v>7611</v>
      </c>
      <c r="L34" s="53">
        <v>7252</v>
      </c>
      <c r="M34" s="53">
        <v>6660</v>
      </c>
      <c r="N34" s="53">
        <v>6463</v>
      </c>
      <c r="O34" s="53">
        <v>6463</v>
      </c>
      <c r="P34" s="53">
        <v>6330</v>
      </c>
      <c r="Q34" s="53">
        <v>6490</v>
      </c>
      <c r="R34" s="53">
        <v>6522</v>
      </c>
      <c r="S34" s="53">
        <v>6603</v>
      </c>
      <c r="T34" s="53">
        <v>6723</v>
      </c>
      <c r="U34" s="39"/>
    </row>
    <row r="35" spans="1:21" ht="12.75">
      <c r="A35" s="67"/>
      <c r="B35" s="68"/>
      <c r="C35" s="4" t="s">
        <v>6</v>
      </c>
      <c r="D35" s="21">
        <v>0</v>
      </c>
      <c r="E35" s="21">
        <v>0</v>
      </c>
      <c r="F35" s="28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40"/>
    </row>
    <row r="36" spans="1:21" ht="13.5" thickBot="1">
      <c r="A36" s="69"/>
      <c r="B36" s="70"/>
      <c r="C36" s="6" t="s">
        <v>7</v>
      </c>
      <c r="D36" s="7">
        <f aca="true" t="shared" si="9" ref="D36:T36">SUM(D34:D35)</f>
        <v>6150</v>
      </c>
      <c r="E36" s="7">
        <f t="shared" si="9"/>
        <v>6714</v>
      </c>
      <c r="F36" s="31">
        <f t="shared" si="9"/>
        <v>6626</v>
      </c>
      <c r="G36" s="12">
        <f t="shared" si="9"/>
        <v>7227</v>
      </c>
      <c r="H36" s="12">
        <f t="shared" si="9"/>
        <v>7425</v>
      </c>
      <c r="I36" s="12">
        <f t="shared" si="9"/>
        <v>7862</v>
      </c>
      <c r="J36" s="12">
        <f t="shared" si="9"/>
        <v>7936</v>
      </c>
      <c r="K36" s="12">
        <f t="shared" si="9"/>
        <v>7611</v>
      </c>
      <c r="L36" s="12">
        <f t="shared" si="9"/>
        <v>7252</v>
      </c>
      <c r="M36" s="12">
        <f t="shared" si="9"/>
        <v>6660</v>
      </c>
      <c r="N36" s="12">
        <f t="shared" si="9"/>
        <v>6463</v>
      </c>
      <c r="O36" s="12">
        <f t="shared" si="9"/>
        <v>6463</v>
      </c>
      <c r="P36" s="12">
        <f t="shared" si="9"/>
        <v>6330</v>
      </c>
      <c r="Q36" s="12">
        <f t="shared" si="9"/>
        <v>6490</v>
      </c>
      <c r="R36" s="12">
        <f t="shared" si="9"/>
        <v>6522</v>
      </c>
      <c r="S36" s="12">
        <f t="shared" si="9"/>
        <v>6603</v>
      </c>
      <c r="T36" s="12">
        <f t="shared" si="9"/>
        <v>6723</v>
      </c>
      <c r="U36" s="48"/>
    </row>
    <row r="37" spans="1:21" ht="12.75">
      <c r="A37" s="77" t="s">
        <v>26</v>
      </c>
      <c r="B37" s="78"/>
      <c r="C37" s="3" t="s">
        <v>5</v>
      </c>
      <c r="D37" s="9">
        <v>2061</v>
      </c>
      <c r="E37" s="9">
        <v>2324</v>
      </c>
      <c r="F37" s="30">
        <v>2238</v>
      </c>
      <c r="G37" s="53">
        <v>2416</v>
      </c>
      <c r="H37" s="53">
        <v>2379</v>
      </c>
      <c r="I37" s="53">
        <v>2515</v>
      </c>
      <c r="J37" s="53">
        <v>2544</v>
      </c>
      <c r="K37" s="53">
        <v>2376</v>
      </c>
      <c r="L37" s="53">
        <v>2190</v>
      </c>
      <c r="M37" s="53">
        <v>1921</v>
      </c>
      <c r="N37" s="53">
        <v>1835</v>
      </c>
      <c r="O37" s="53">
        <v>1837</v>
      </c>
      <c r="P37" s="53">
        <v>1833</v>
      </c>
      <c r="Q37" s="53">
        <v>1999</v>
      </c>
      <c r="R37" s="53">
        <v>2042</v>
      </c>
      <c r="S37" s="53">
        <v>1992</v>
      </c>
      <c r="T37" s="53">
        <v>1984</v>
      </c>
      <c r="U37" s="39"/>
    </row>
    <row r="38" spans="1:21" ht="12.75">
      <c r="A38" s="79"/>
      <c r="B38" s="80"/>
      <c r="C38" s="4" t="s">
        <v>6</v>
      </c>
      <c r="D38" s="21">
        <v>895</v>
      </c>
      <c r="E38" s="21">
        <v>1038</v>
      </c>
      <c r="F38" s="28">
        <v>863</v>
      </c>
      <c r="G38" s="10">
        <v>891</v>
      </c>
      <c r="H38" s="10">
        <v>837</v>
      </c>
      <c r="I38" s="10">
        <v>892</v>
      </c>
      <c r="J38" s="10">
        <v>880</v>
      </c>
      <c r="K38" s="10">
        <v>824</v>
      </c>
      <c r="L38" s="10">
        <v>789</v>
      </c>
      <c r="M38" s="10">
        <v>689</v>
      </c>
      <c r="N38" s="10">
        <v>670</v>
      </c>
      <c r="O38" s="10">
        <v>680</v>
      </c>
      <c r="P38" s="10">
        <v>667</v>
      </c>
      <c r="Q38" s="10">
        <v>729</v>
      </c>
      <c r="R38" s="10">
        <v>705</v>
      </c>
      <c r="S38" s="10">
        <v>669</v>
      </c>
      <c r="T38" s="10">
        <v>625</v>
      </c>
      <c r="U38" s="40"/>
    </row>
    <row r="39" spans="1:21" ht="13.5" thickBot="1">
      <c r="A39" s="81"/>
      <c r="B39" s="82"/>
      <c r="C39" s="6" t="s">
        <v>7</v>
      </c>
      <c r="D39" s="7">
        <f aca="true" t="shared" si="10" ref="D39:T39">SUM(D37:D38)</f>
        <v>2956</v>
      </c>
      <c r="E39" s="7">
        <f t="shared" si="10"/>
        <v>3362</v>
      </c>
      <c r="F39" s="31">
        <f t="shared" si="10"/>
        <v>3101</v>
      </c>
      <c r="G39" s="12">
        <f t="shared" si="10"/>
        <v>3307</v>
      </c>
      <c r="H39" s="12">
        <f t="shared" si="10"/>
        <v>3216</v>
      </c>
      <c r="I39" s="12">
        <f t="shared" si="10"/>
        <v>3407</v>
      </c>
      <c r="J39" s="12">
        <f t="shared" si="10"/>
        <v>3424</v>
      </c>
      <c r="K39" s="12">
        <f t="shared" si="10"/>
        <v>3200</v>
      </c>
      <c r="L39" s="12">
        <f t="shared" si="10"/>
        <v>2979</v>
      </c>
      <c r="M39" s="12">
        <f t="shared" si="10"/>
        <v>2610</v>
      </c>
      <c r="N39" s="12">
        <f t="shared" si="10"/>
        <v>2505</v>
      </c>
      <c r="O39" s="12">
        <f t="shared" si="10"/>
        <v>2517</v>
      </c>
      <c r="P39" s="12">
        <f t="shared" si="10"/>
        <v>2500</v>
      </c>
      <c r="Q39" s="12">
        <f t="shared" si="10"/>
        <v>2728</v>
      </c>
      <c r="R39" s="12">
        <f t="shared" si="10"/>
        <v>2747</v>
      </c>
      <c r="S39" s="12">
        <f t="shared" si="10"/>
        <v>2661</v>
      </c>
      <c r="T39" s="12">
        <f t="shared" si="10"/>
        <v>2609</v>
      </c>
      <c r="U39" s="48"/>
    </row>
    <row r="40" spans="1:21" ht="12.75">
      <c r="A40" s="77" t="s">
        <v>27</v>
      </c>
      <c r="B40" s="78"/>
      <c r="C40" s="3" t="s">
        <v>5</v>
      </c>
      <c r="D40" s="9">
        <v>850</v>
      </c>
      <c r="E40" s="9">
        <v>942</v>
      </c>
      <c r="F40" s="30">
        <v>923</v>
      </c>
      <c r="G40" s="53">
        <v>1014</v>
      </c>
      <c r="H40" s="53">
        <v>1098</v>
      </c>
      <c r="I40" s="53">
        <v>1168</v>
      </c>
      <c r="J40" s="53">
        <v>1204</v>
      </c>
      <c r="K40" s="53">
        <v>1187</v>
      </c>
      <c r="L40" s="53">
        <v>1157</v>
      </c>
      <c r="M40" s="53">
        <v>1090</v>
      </c>
      <c r="N40" s="53">
        <v>1050</v>
      </c>
      <c r="O40" s="53">
        <v>1024</v>
      </c>
      <c r="P40" s="53">
        <v>998</v>
      </c>
      <c r="Q40" s="53">
        <v>990</v>
      </c>
      <c r="R40" s="53">
        <v>1011</v>
      </c>
      <c r="S40" s="53">
        <v>1052</v>
      </c>
      <c r="T40" s="53">
        <v>1090</v>
      </c>
      <c r="U40" s="39"/>
    </row>
    <row r="41" spans="1:21" ht="12.75">
      <c r="A41" s="79"/>
      <c r="B41" s="80"/>
      <c r="C41" s="4" t="s">
        <v>6</v>
      </c>
      <c r="D41" s="21">
        <v>707</v>
      </c>
      <c r="E41" s="21">
        <v>849</v>
      </c>
      <c r="F41" s="28">
        <v>823</v>
      </c>
      <c r="G41" s="10">
        <v>907</v>
      </c>
      <c r="H41" s="10">
        <v>914</v>
      </c>
      <c r="I41" s="10">
        <v>958</v>
      </c>
      <c r="J41" s="10">
        <v>990</v>
      </c>
      <c r="K41" s="10">
        <v>991</v>
      </c>
      <c r="L41" s="10">
        <v>947</v>
      </c>
      <c r="M41" s="10">
        <v>925</v>
      </c>
      <c r="N41" s="10">
        <v>925</v>
      </c>
      <c r="O41" s="10">
        <v>933</v>
      </c>
      <c r="P41" s="10">
        <v>916</v>
      </c>
      <c r="Q41" s="10">
        <v>927</v>
      </c>
      <c r="R41" s="10">
        <v>895</v>
      </c>
      <c r="S41" s="10">
        <v>892</v>
      </c>
      <c r="T41" s="10">
        <v>902</v>
      </c>
      <c r="U41" s="40"/>
    </row>
    <row r="42" spans="1:21" ht="13.5" thickBot="1">
      <c r="A42" s="81"/>
      <c r="B42" s="82"/>
      <c r="C42" s="6" t="s">
        <v>7</v>
      </c>
      <c r="D42" s="7">
        <f aca="true" t="shared" si="11" ref="D42:T42">SUM(D40:D41)</f>
        <v>1557</v>
      </c>
      <c r="E42" s="7">
        <f t="shared" si="11"/>
        <v>1791</v>
      </c>
      <c r="F42" s="31">
        <f t="shared" si="11"/>
        <v>1746</v>
      </c>
      <c r="G42" s="12">
        <f t="shared" si="11"/>
        <v>1921</v>
      </c>
      <c r="H42" s="12">
        <f t="shared" si="11"/>
        <v>2012</v>
      </c>
      <c r="I42" s="12">
        <f t="shared" si="11"/>
        <v>2126</v>
      </c>
      <c r="J42" s="12">
        <f t="shared" si="11"/>
        <v>2194</v>
      </c>
      <c r="K42" s="12">
        <f t="shared" si="11"/>
        <v>2178</v>
      </c>
      <c r="L42" s="12">
        <f t="shared" si="11"/>
        <v>2104</v>
      </c>
      <c r="M42" s="12">
        <f t="shared" si="11"/>
        <v>2015</v>
      </c>
      <c r="N42" s="12">
        <f t="shared" si="11"/>
        <v>1975</v>
      </c>
      <c r="O42" s="12">
        <f t="shared" si="11"/>
        <v>1957</v>
      </c>
      <c r="P42" s="12">
        <f t="shared" si="11"/>
        <v>1914</v>
      </c>
      <c r="Q42" s="12">
        <f t="shared" si="11"/>
        <v>1917</v>
      </c>
      <c r="R42" s="12">
        <f t="shared" si="11"/>
        <v>1906</v>
      </c>
      <c r="S42" s="12">
        <f t="shared" si="11"/>
        <v>1944</v>
      </c>
      <c r="T42" s="12">
        <f t="shared" si="11"/>
        <v>1992</v>
      </c>
      <c r="U42" s="48"/>
    </row>
    <row r="43" spans="1:21" ht="12.75">
      <c r="A43" s="77" t="s">
        <v>28</v>
      </c>
      <c r="B43" s="78"/>
      <c r="C43" s="3" t="s">
        <v>5</v>
      </c>
      <c r="D43" s="9">
        <v>3028</v>
      </c>
      <c r="E43" s="9">
        <v>3849</v>
      </c>
      <c r="F43" s="30">
        <v>4032</v>
      </c>
      <c r="G43" s="53">
        <v>4445</v>
      </c>
      <c r="H43" s="53">
        <v>4623</v>
      </c>
      <c r="I43" s="53">
        <v>4874</v>
      </c>
      <c r="J43" s="53">
        <v>4973</v>
      </c>
      <c r="K43" s="53">
        <v>4861</v>
      </c>
      <c r="L43" s="53">
        <v>4762</v>
      </c>
      <c r="M43" s="53">
        <v>4555</v>
      </c>
      <c r="N43" s="53">
        <v>4534</v>
      </c>
      <c r="O43" s="53">
        <v>4525</v>
      </c>
      <c r="P43" s="53">
        <v>4532</v>
      </c>
      <c r="Q43" s="53">
        <v>4646</v>
      </c>
      <c r="R43" s="53">
        <v>4690</v>
      </c>
      <c r="S43" s="53">
        <v>4665</v>
      </c>
      <c r="T43" s="53">
        <v>4620</v>
      </c>
      <c r="U43" s="39"/>
    </row>
    <row r="44" spans="1:21" ht="12.75">
      <c r="A44" s="79"/>
      <c r="B44" s="80"/>
      <c r="C44" s="4" t="s">
        <v>6</v>
      </c>
      <c r="D44" s="21">
        <v>1746</v>
      </c>
      <c r="E44" s="21">
        <v>2519</v>
      </c>
      <c r="F44" s="28">
        <v>2625</v>
      </c>
      <c r="G44" s="10">
        <v>2733</v>
      </c>
      <c r="H44" s="10">
        <v>2839</v>
      </c>
      <c r="I44" s="10">
        <v>2938</v>
      </c>
      <c r="J44" s="10">
        <v>3001</v>
      </c>
      <c r="K44" s="10">
        <v>2955</v>
      </c>
      <c r="L44" s="10">
        <v>2887</v>
      </c>
      <c r="M44" s="10">
        <v>2820</v>
      </c>
      <c r="N44" s="10">
        <v>2797</v>
      </c>
      <c r="O44" s="10">
        <v>2800</v>
      </c>
      <c r="P44" s="10">
        <v>2772</v>
      </c>
      <c r="Q44" s="10">
        <v>2826</v>
      </c>
      <c r="R44" s="10">
        <v>2801</v>
      </c>
      <c r="S44" s="10">
        <v>2749</v>
      </c>
      <c r="T44" s="10">
        <v>2696</v>
      </c>
      <c r="U44" s="40"/>
    </row>
    <row r="45" spans="1:21" ht="13.5" thickBot="1">
      <c r="A45" s="81"/>
      <c r="B45" s="82"/>
      <c r="C45" s="6" t="s">
        <v>7</v>
      </c>
      <c r="D45" s="7">
        <f aca="true" t="shared" si="12" ref="D45:T45">SUM(D43:D44)</f>
        <v>4774</v>
      </c>
      <c r="E45" s="7">
        <f t="shared" si="12"/>
        <v>6368</v>
      </c>
      <c r="F45" s="31">
        <f t="shared" si="12"/>
        <v>6657</v>
      </c>
      <c r="G45" s="12">
        <f t="shared" si="12"/>
        <v>7178</v>
      </c>
      <c r="H45" s="12">
        <f t="shared" si="12"/>
        <v>7462</v>
      </c>
      <c r="I45" s="12">
        <f t="shared" si="12"/>
        <v>7812</v>
      </c>
      <c r="J45" s="12">
        <f t="shared" si="12"/>
        <v>7974</v>
      </c>
      <c r="K45" s="12">
        <f t="shared" si="12"/>
        <v>7816</v>
      </c>
      <c r="L45" s="12">
        <f t="shared" si="12"/>
        <v>7649</v>
      </c>
      <c r="M45" s="12">
        <f t="shared" si="12"/>
        <v>7375</v>
      </c>
      <c r="N45" s="12">
        <f t="shared" si="12"/>
        <v>7331</v>
      </c>
      <c r="O45" s="12">
        <f t="shared" si="12"/>
        <v>7325</v>
      </c>
      <c r="P45" s="12">
        <f t="shared" si="12"/>
        <v>7304</v>
      </c>
      <c r="Q45" s="12">
        <f t="shared" si="12"/>
        <v>7472</v>
      </c>
      <c r="R45" s="12">
        <f t="shared" si="12"/>
        <v>7491</v>
      </c>
      <c r="S45" s="12">
        <f t="shared" si="12"/>
        <v>7414</v>
      </c>
      <c r="T45" s="12">
        <f t="shared" si="12"/>
        <v>7316</v>
      </c>
      <c r="U45" s="48"/>
    </row>
    <row r="46" spans="1:21" ht="12.75">
      <c r="A46" s="77" t="s">
        <v>29</v>
      </c>
      <c r="B46" s="78"/>
      <c r="C46" s="3" t="s">
        <v>5</v>
      </c>
      <c r="D46" s="9">
        <v>1462</v>
      </c>
      <c r="E46" s="9">
        <v>1689</v>
      </c>
      <c r="F46" s="30">
        <v>2522</v>
      </c>
      <c r="G46" s="53">
        <v>2965</v>
      </c>
      <c r="H46" s="53">
        <v>3080</v>
      </c>
      <c r="I46" s="53">
        <v>3213</v>
      </c>
      <c r="J46" s="53">
        <v>3266</v>
      </c>
      <c r="K46" s="53">
        <v>3180</v>
      </c>
      <c r="L46" s="53">
        <v>3002</v>
      </c>
      <c r="M46" s="53">
        <v>2797</v>
      </c>
      <c r="N46" s="53">
        <v>2731</v>
      </c>
      <c r="O46" s="53">
        <v>2728</v>
      </c>
      <c r="P46" s="53">
        <v>2693</v>
      </c>
      <c r="Q46" s="53">
        <v>2831</v>
      </c>
      <c r="R46" s="53">
        <v>2838</v>
      </c>
      <c r="S46" s="53">
        <v>2827</v>
      </c>
      <c r="T46" s="53">
        <v>2830</v>
      </c>
      <c r="U46" s="39"/>
    </row>
    <row r="47" spans="1:21" ht="12.75">
      <c r="A47" s="79"/>
      <c r="B47" s="80"/>
      <c r="C47" s="4" t="s">
        <v>6</v>
      </c>
      <c r="D47" s="21">
        <v>890</v>
      </c>
      <c r="E47" s="21">
        <v>1033</v>
      </c>
      <c r="F47" s="28">
        <v>1353</v>
      </c>
      <c r="G47" s="10">
        <v>1628</v>
      </c>
      <c r="H47" s="10">
        <v>1718</v>
      </c>
      <c r="I47" s="10">
        <v>1798</v>
      </c>
      <c r="J47" s="10">
        <v>1787</v>
      </c>
      <c r="K47" s="10">
        <v>1750</v>
      </c>
      <c r="L47" s="10">
        <v>1711</v>
      </c>
      <c r="M47" s="10">
        <v>1656</v>
      </c>
      <c r="N47" s="10">
        <v>1648</v>
      </c>
      <c r="O47" s="10">
        <v>1617</v>
      </c>
      <c r="P47" s="10">
        <v>1570</v>
      </c>
      <c r="Q47" s="10">
        <v>1614</v>
      </c>
      <c r="R47" s="10">
        <v>1573</v>
      </c>
      <c r="S47" s="10">
        <v>1531</v>
      </c>
      <c r="T47" s="10">
        <v>1489</v>
      </c>
      <c r="U47" s="40"/>
    </row>
    <row r="48" spans="1:21" ht="13.5" thickBot="1">
      <c r="A48" s="81"/>
      <c r="B48" s="82"/>
      <c r="C48" s="6" t="s">
        <v>7</v>
      </c>
      <c r="D48" s="7">
        <f aca="true" t="shared" si="13" ref="D48:T48">SUM(D46:D47)</f>
        <v>2352</v>
      </c>
      <c r="E48" s="7">
        <f t="shared" si="13"/>
        <v>2722</v>
      </c>
      <c r="F48" s="31">
        <f t="shared" si="13"/>
        <v>3875</v>
      </c>
      <c r="G48" s="12">
        <f t="shared" si="13"/>
        <v>4593</v>
      </c>
      <c r="H48" s="12">
        <f t="shared" si="13"/>
        <v>4798</v>
      </c>
      <c r="I48" s="12">
        <f t="shared" si="13"/>
        <v>5011</v>
      </c>
      <c r="J48" s="12">
        <f t="shared" si="13"/>
        <v>5053</v>
      </c>
      <c r="K48" s="12">
        <f t="shared" si="13"/>
        <v>4930</v>
      </c>
      <c r="L48" s="12">
        <f t="shared" si="13"/>
        <v>4713</v>
      </c>
      <c r="M48" s="12">
        <f t="shared" si="13"/>
        <v>4453</v>
      </c>
      <c r="N48" s="12">
        <f t="shared" si="13"/>
        <v>4379</v>
      </c>
      <c r="O48" s="12">
        <f t="shared" si="13"/>
        <v>4345</v>
      </c>
      <c r="P48" s="12">
        <f t="shared" si="13"/>
        <v>4263</v>
      </c>
      <c r="Q48" s="12">
        <f t="shared" si="13"/>
        <v>4445</v>
      </c>
      <c r="R48" s="12">
        <f t="shared" si="13"/>
        <v>4411</v>
      </c>
      <c r="S48" s="12">
        <f t="shared" si="13"/>
        <v>4358</v>
      </c>
      <c r="T48" s="12">
        <f t="shared" si="13"/>
        <v>4319</v>
      </c>
      <c r="U48" s="48"/>
    </row>
    <row r="49" spans="1:21" ht="12.75">
      <c r="A49" s="77" t="s">
        <v>30</v>
      </c>
      <c r="B49" s="78"/>
      <c r="C49" s="3" t="s">
        <v>5</v>
      </c>
      <c r="D49" s="9">
        <v>1920</v>
      </c>
      <c r="E49" s="9">
        <v>2118</v>
      </c>
      <c r="F49" s="30">
        <v>2075</v>
      </c>
      <c r="G49" s="53">
        <v>2173</v>
      </c>
      <c r="H49" s="53">
        <v>2268</v>
      </c>
      <c r="I49" s="53">
        <v>2354</v>
      </c>
      <c r="J49" s="53">
        <v>2395</v>
      </c>
      <c r="K49" s="53">
        <v>2330</v>
      </c>
      <c r="L49" s="53">
        <v>2187</v>
      </c>
      <c r="M49" s="53">
        <v>1987</v>
      </c>
      <c r="N49" s="53">
        <v>1935</v>
      </c>
      <c r="O49" s="53">
        <v>1957</v>
      </c>
      <c r="P49" s="53">
        <v>1949</v>
      </c>
      <c r="Q49" s="53">
        <v>2092</v>
      </c>
      <c r="R49" s="53">
        <v>2111</v>
      </c>
      <c r="S49" s="53">
        <v>2067</v>
      </c>
      <c r="T49" s="53">
        <v>2040</v>
      </c>
      <c r="U49" s="39"/>
    </row>
    <row r="50" spans="1:21" ht="12.75">
      <c r="A50" s="79"/>
      <c r="B50" s="80"/>
      <c r="C50" s="4" t="s">
        <v>6</v>
      </c>
      <c r="D50" s="21">
        <v>908</v>
      </c>
      <c r="E50" s="21">
        <v>1041</v>
      </c>
      <c r="F50" s="28">
        <v>952</v>
      </c>
      <c r="G50" s="10">
        <v>917</v>
      </c>
      <c r="H50" s="10">
        <v>936</v>
      </c>
      <c r="I50" s="10">
        <v>975</v>
      </c>
      <c r="J50" s="10">
        <v>971</v>
      </c>
      <c r="K50" s="10">
        <v>937</v>
      </c>
      <c r="L50" s="10">
        <v>904</v>
      </c>
      <c r="M50" s="10">
        <v>848</v>
      </c>
      <c r="N50" s="10">
        <v>831</v>
      </c>
      <c r="O50" s="10">
        <v>854</v>
      </c>
      <c r="P50" s="10">
        <v>836</v>
      </c>
      <c r="Q50" s="10">
        <v>895</v>
      </c>
      <c r="R50" s="10">
        <v>876</v>
      </c>
      <c r="S50" s="10">
        <v>838</v>
      </c>
      <c r="T50" s="10">
        <v>788</v>
      </c>
      <c r="U50" s="40"/>
    </row>
    <row r="51" spans="1:21" ht="13.5" thickBot="1">
      <c r="A51" s="81"/>
      <c r="B51" s="82"/>
      <c r="C51" s="6" t="s">
        <v>7</v>
      </c>
      <c r="D51" s="7">
        <f aca="true" t="shared" si="14" ref="D51:T51">SUM(D49:D50)</f>
        <v>2828</v>
      </c>
      <c r="E51" s="7">
        <f t="shared" si="14"/>
        <v>3159</v>
      </c>
      <c r="F51" s="31">
        <f t="shared" si="14"/>
        <v>3027</v>
      </c>
      <c r="G51" s="12">
        <f t="shared" si="14"/>
        <v>3090</v>
      </c>
      <c r="H51" s="12">
        <f t="shared" si="14"/>
        <v>3204</v>
      </c>
      <c r="I51" s="12">
        <f t="shared" si="14"/>
        <v>3329</v>
      </c>
      <c r="J51" s="12">
        <f t="shared" si="14"/>
        <v>3366</v>
      </c>
      <c r="K51" s="12">
        <f t="shared" si="14"/>
        <v>3267</v>
      </c>
      <c r="L51" s="12">
        <f t="shared" si="14"/>
        <v>3091</v>
      </c>
      <c r="M51" s="12">
        <f t="shared" si="14"/>
        <v>2835</v>
      </c>
      <c r="N51" s="12">
        <f t="shared" si="14"/>
        <v>2766</v>
      </c>
      <c r="O51" s="12">
        <f t="shared" si="14"/>
        <v>2811</v>
      </c>
      <c r="P51" s="12">
        <f t="shared" si="14"/>
        <v>2785</v>
      </c>
      <c r="Q51" s="12">
        <f t="shared" si="14"/>
        <v>2987</v>
      </c>
      <c r="R51" s="12">
        <f t="shared" si="14"/>
        <v>2987</v>
      </c>
      <c r="S51" s="12">
        <f t="shared" si="14"/>
        <v>2905</v>
      </c>
      <c r="T51" s="12">
        <f t="shared" si="14"/>
        <v>2828</v>
      </c>
      <c r="U51" s="48"/>
    </row>
    <row r="52" spans="1:21" ht="12.75">
      <c r="A52" s="77" t="s">
        <v>31</v>
      </c>
      <c r="B52" s="78"/>
      <c r="C52" s="3" t="s">
        <v>5</v>
      </c>
      <c r="D52" s="9">
        <v>4392</v>
      </c>
      <c r="E52" s="9">
        <v>4685</v>
      </c>
      <c r="F52" s="30">
        <v>4487</v>
      </c>
      <c r="G52" s="53">
        <v>4886</v>
      </c>
      <c r="H52" s="53">
        <v>4867</v>
      </c>
      <c r="I52" s="53">
        <v>5138</v>
      </c>
      <c r="J52" s="53">
        <v>5204</v>
      </c>
      <c r="K52" s="53">
        <v>5029</v>
      </c>
      <c r="L52" s="53">
        <v>4781</v>
      </c>
      <c r="M52" s="53">
        <v>4441</v>
      </c>
      <c r="N52" s="53">
        <v>4325</v>
      </c>
      <c r="O52" s="53">
        <v>4260</v>
      </c>
      <c r="P52" s="53">
        <v>4117</v>
      </c>
      <c r="Q52" s="53">
        <v>4178</v>
      </c>
      <c r="R52" s="53">
        <v>4249</v>
      </c>
      <c r="S52" s="53">
        <v>4335</v>
      </c>
      <c r="T52" s="53">
        <v>4431</v>
      </c>
      <c r="U52" s="39"/>
    </row>
    <row r="53" spans="1:21" ht="12.75">
      <c r="A53" s="79"/>
      <c r="B53" s="80"/>
      <c r="C53" s="4" t="s">
        <v>6</v>
      </c>
      <c r="D53" s="21">
        <v>2229</v>
      </c>
      <c r="E53" s="21">
        <v>2525</v>
      </c>
      <c r="F53" s="28">
        <v>2348</v>
      </c>
      <c r="G53" s="10">
        <v>2469</v>
      </c>
      <c r="H53" s="10">
        <v>2504</v>
      </c>
      <c r="I53" s="10">
        <v>2629</v>
      </c>
      <c r="J53" s="10">
        <v>2631</v>
      </c>
      <c r="K53" s="10">
        <v>2566</v>
      </c>
      <c r="L53" s="10">
        <v>2479</v>
      </c>
      <c r="M53" s="10">
        <v>2374</v>
      </c>
      <c r="N53" s="10">
        <v>2328</v>
      </c>
      <c r="O53" s="10">
        <v>2304</v>
      </c>
      <c r="P53" s="10">
        <v>2228</v>
      </c>
      <c r="Q53" s="10">
        <v>2265</v>
      </c>
      <c r="R53" s="10">
        <v>2203</v>
      </c>
      <c r="S53" s="10">
        <v>2184</v>
      </c>
      <c r="T53" s="10">
        <v>2154</v>
      </c>
      <c r="U53" s="40"/>
    </row>
    <row r="54" spans="1:21" ht="13.5" thickBot="1">
      <c r="A54" s="81"/>
      <c r="B54" s="82"/>
      <c r="C54" s="6" t="s">
        <v>7</v>
      </c>
      <c r="D54" s="7">
        <f aca="true" t="shared" si="15" ref="D54:T54">SUM(D52:D53)</f>
        <v>6621</v>
      </c>
      <c r="E54" s="7">
        <f t="shared" si="15"/>
        <v>7210</v>
      </c>
      <c r="F54" s="31">
        <f t="shared" si="15"/>
        <v>6835</v>
      </c>
      <c r="G54" s="12">
        <f t="shared" si="15"/>
        <v>7355</v>
      </c>
      <c r="H54" s="12">
        <f t="shared" si="15"/>
        <v>7371</v>
      </c>
      <c r="I54" s="12">
        <f t="shared" si="15"/>
        <v>7767</v>
      </c>
      <c r="J54" s="12">
        <f t="shared" si="15"/>
        <v>7835</v>
      </c>
      <c r="K54" s="12">
        <f t="shared" si="15"/>
        <v>7595</v>
      </c>
      <c r="L54" s="12">
        <f t="shared" si="15"/>
        <v>7260</v>
      </c>
      <c r="M54" s="12">
        <f t="shared" si="15"/>
        <v>6815</v>
      </c>
      <c r="N54" s="12">
        <f t="shared" si="15"/>
        <v>6653</v>
      </c>
      <c r="O54" s="12">
        <f t="shared" si="15"/>
        <v>6564</v>
      </c>
      <c r="P54" s="12">
        <f t="shared" si="15"/>
        <v>6345</v>
      </c>
      <c r="Q54" s="12">
        <f t="shared" si="15"/>
        <v>6443</v>
      </c>
      <c r="R54" s="12">
        <f t="shared" si="15"/>
        <v>6452</v>
      </c>
      <c r="S54" s="12">
        <f t="shared" si="15"/>
        <v>6519</v>
      </c>
      <c r="T54" s="12">
        <f t="shared" si="15"/>
        <v>6585</v>
      </c>
      <c r="U54" s="48"/>
    </row>
    <row r="55" spans="1:21" ht="12.75">
      <c r="A55" s="77" t="s">
        <v>32</v>
      </c>
      <c r="B55" s="78"/>
      <c r="C55" s="3" t="s">
        <v>5</v>
      </c>
      <c r="D55" s="9">
        <v>217</v>
      </c>
      <c r="E55" s="9">
        <v>237</v>
      </c>
      <c r="F55" s="30">
        <v>210</v>
      </c>
      <c r="G55" s="53">
        <v>261</v>
      </c>
      <c r="H55" s="53">
        <v>258</v>
      </c>
      <c r="I55" s="53">
        <v>274</v>
      </c>
      <c r="J55" s="53">
        <v>270</v>
      </c>
      <c r="K55" s="53">
        <v>266</v>
      </c>
      <c r="L55" s="53">
        <v>251</v>
      </c>
      <c r="M55" s="53">
        <v>211</v>
      </c>
      <c r="N55" s="53">
        <v>203</v>
      </c>
      <c r="O55" s="53">
        <v>220</v>
      </c>
      <c r="P55" s="53">
        <v>217</v>
      </c>
      <c r="Q55" s="53">
        <v>214</v>
      </c>
      <c r="R55" s="53">
        <v>228</v>
      </c>
      <c r="S55" s="53">
        <v>239</v>
      </c>
      <c r="T55" s="53">
        <v>236</v>
      </c>
      <c r="U55" s="39"/>
    </row>
    <row r="56" spans="1:21" ht="12.75">
      <c r="A56" s="79"/>
      <c r="B56" s="80"/>
      <c r="C56" s="4" t="s">
        <v>6</v>
      </c>
      <c r="D56" s="21">
        <v>247</v>
      </c>
      <c r="E56" s="21">
        <v>247</v>
      </c>
      <c r="F56" s="28">
        <v>240</v>
      </c>
      <c r="G56" s="10">
        <v>280</v>
      </c>
      <c r="H56" s="10">
        <v>287</v>
      </c>
      <c r="I56" s="10">
        <v>294</v>
      </c>
      <c r="J56" s="10">
        <v>289</v>
      </c>
      <c r="K56" s="10">
        <v>297</v>
      </c>
      <c r="L56" s="10">
        <v>295</v>
      </c>
      <c r="M56" s="10">
        <v>274</v>
      </c>
      <c r="N56" s="10">
        <v>276</v>
      </c>
      <c r="O56" s="10">
        <v>282</v>
      </c>
      <c r="P56" s="10">
        <v>274</v>
      </c>
      <c r="Q56" s="10">
        <v>281</v>
      </c>
      <c r="R56" s="10">
        <v>284</v>
      </c>
      <c r="S56" s="10">
        <v>279</v>
      </c>
      <c r="T56" s="10">
        <v>280</v>
      </c>
      <c r="U56" s="40"/>
    </row>
    <row r="57" spans="1:21" ht="13.5" thickBot="1">
      <c r="A57" s="81"/>
      <c r="B57" s="82"/>
      <c r="C57" s="6" t="s">
        <v>7</v>
      </c>
      <c r="D57" s="7">
        <f aca="true" t="shared" si="16" ref="D57:T57">SUM(D55:D56)</f>
        <v>464</v>
      </c>
      <c r="E57" s="7">
        <f t="shared" si="16"/>
        <v>484</v>
      </c>
      <c r="F57" s="31">
        <f t="shared" si="16"/>
        <v>450</v>
      </c>
      <c r="G57" s="12">
        <f t="shared" si="16"/>
        <v>541</v>
      </c>
      <c r="H57" s="12">
        <f t="shared" si="16"/>
        <v>545</v>
      </c>
      <c r="I57" s="12">
        <f t="shared" si="16"/>
        <v>568</v>
      </c>
      <c r="J57" s="12">
        <f t="shared" si="16"/>
        <v>559</v>
      </c>
      <c r="K57" s="12">
        <f t="shared" si="16"/>
        <v>563</v>
      </c>
      <c r="L57" s="12">
        <f t="shared" si="16"/>
        <v>546</v>
      </c>
      <c r="M57" s="12">
        <f t="shared" si="16"/>
        <v>485</v>
      </c>
      <c r="N57" s="12">
        <f t="shared" si="16"/>
        <v>479</v>
      </c>
      <c r="O57" s="12">
        <f t="shared" si="16"/>
        <v>502</v>
      </c>
      <c r="P57" s="12">
        <f t="shared" si="16"/>
        <v>491</v>
      </c>
      <c r="Q57" s="12">
        <f t="shared" si="16"/>
        <v>495</v>
      </c>
      <c r="R57" s="12">
        <f t="shared" si="16"/>
        <v>512</v>
      </c>
      <c r="S57" s="12">
        <f t="shared" si="16"/>
        <v>518</v>
      </c>
      <c r="T57" s="12">
        <f t="shared" si="16"/>
        <v>516</v>
      </c>
      <c r="U57" s="48"/>
    </row>
    <row r="58" spans="1:21" ht="12.75">
      <c r="A58" s="65" t="s">
        <v>19</v>
      </c>
      <c r="B58" s="66"/>
      <c r="C58" s="3" t="s">
        <v>5</v>
      </c>
      <c r="D58" s="9">
        <v>16</v>
      </c>
      <c r="E58" s="9">
        <v>37</v>
      </c>
      <c r="F58" s="30">
        <v>10</v>
      </c>
      <c r="G58" s="53">
        <v>7</v>
      </c>
      <c r="H58" s="53">
        <v>19</v>
      </c>
      <c r="I58" s="53">
        <v>19</v>
      </c>
      <c r="J58" s="53">
        <v>57</v>
      </c>
      <c r="K58" s="53">
        <v>258</v>
      </c>
      <c r="L58" s="53">
        <v>222</v>
      </c>
      <c r="M58" s="53">
        <v>298</v>
      </c>
      <c r="N58" s="53">
        <v>82</v>
      </c>
      <c r="O58" s="53">
        <v>92</v>
      </c>
      <c r="P58" s="53">
        <v>74</v>
      </c>
      <c r="Q58" s="53">
        <v>225</v>
      </c>
      <c r="R58" s="53">
        <v>81</v>
      </c>
      <c r="S58" s="53">
        <v>59</v>
      </c>
      <c r="T58" s="53">
        <v>28</v>
      </c>
      <c r="U58" s="46">
        <f>SUM(I58:T58)</f>
        <v>1495</v>
      </c>
    </row>
    <row r="59" spans="1:21" ht="12.75">
      <c r="A59" s="67"/>
      <c r="B59" s="68"/>
      <c r="C59" s="4" t="s">
        <v>6</v>
      </c>
      <c r="D59" s="11">
        <v>47</v>
      </c>
      <c r="E59" s="11">
        <v>74</v>
      </c>
      <c r="F59" s="28">
        <v>36</v>
      </c>
      <c r="G59" s="54">
        <v>21</v>
      </c>
      <c r="H59" s="54">
        <v>56</v>
      </c>
      <c r="I59" s="54">
        <v>99</v>
      </c>
      <c r="J59" s="54">
        <v>138</v>
      </c>
      <c r="K59" s="54">
        <v>268</v>
      </c>
      <c r="L59" s="54">
        <v>179</v>
      </c>
      <c r="M59" s="54">
        <v>163</v>
      </c>
      <c r="N59" s="54">
        <v>183</v>
      </c>
      <c r="O59" s="54">
        <v>146</v>
      </c>
      <c r="P59" s="54">
        <v>159</v>
      </c>
      <c r="Q59" s="54">
        <v>146</v>
      </c>
      <c r="R59" s="54">
        <v>109</v>
      </c>
      <c r="S59" s="54">
        <v>74</v>
      </c>
      <c r="T59" s="54">
        <v>68</v>
      </c>
      <c r="U59" s="44">
        <f>SUM(I59:T59)</f>
        <v>1732</v>
      </c>
    </row>
    <row r="60" spans="1:21" ht="13.5" thickBot="1">
      <c r="A60" s="69"/>
      <c r="B60" s="70"/>
      <c r="C60" s="6" t="s">
        <v>7</v>
      </c>
      <c r="D60" s="7">
        <f aca="true" t="shared" si="17" ref="D60:U60">SUM(D58:D59)</f>
        <v>63</v>
      </c>
      <c r="E60" s="7">
        <f t="shared" si="17"/>
        <v>111</v>
      </c>
      <c r="F60" s="31">
        <f t="shared" si="17"/>
        <v>46</v>
      </c>
      <c r="G60" s="12">
        <f t="shared" si="17"/>
        <v>28</v>
      </c>
      <c r="H60" s="12">
        <f t="shared" si="17"/>
        <v>75</v>
      </c>
      <c r="I60" s="12">
        <f t="shared" si="17"/>
        <v>118</v>
      </c>
      <c r="J60" s="12">
        <f t="shared" si="17"/>
        <v>195</v>
      </c>
      <c r="K60" s="12">
        <f t="shared" si="17"/>
        <v>526</v>
      </c>
      <c r="L60" s="12">
        <f t="shared" si="17"/>
        <v>401</v>
      </c>
      <c r="M60" s="12">
        <f aca="true" t="shared" si="18" ref="M60:T60">SUM(M58:M59)</f>
        <v>461</v>
      </c>
      <c r="N60" s="12">
        <f t="shared" si="18"/>
        <v>265</v>
      </c>
      <c r="O60" s="12">
        <f t="shared" si="18"/>
        <v>238</v>
      </c>
      <c r="P60" s="12">
        <f t="shared" si="18"/>
        <v>233</v>
      </c>
      <c r="Q60" s="12">
        <f t="shared" si="18"/>
        <v>371</v>
      </c>
      <c r="R60" s="12">
        <f t="shared" si="18"/>
        <v>190</v>
      </c>
      <c r="S60" s="12">
        <f t="shared" si="18"/>
        <v>133</v>
      </c>
      <c r="T60" s="12">
        <f t="shared" si="18"/>
        <v>96</v>
      </c>
      <c r="U60" s="45">
        <f t="shared" si="17"/>
        <v>3227</v>
      </c>
    </row>
    <row r="61" spans="1:21" ht="12.75">
      <c r="A61" s="71" t="s">
        <v>20</v>
      </c>
      <c r="B61" s="72"/>
      <c r="C61" s="3" t="s">
        <v>5</v>
      </c>
      <c r="D61" s="9">
        <v>10</v>
      </c>
      <c r="E61" s="9">
        <v>15</v>
      </c>
      <c r="F61" s="37">
        <v>3</v>
      </c>
      <c r="G61" s="8">
        <v>2</v>
      </c>
      <c r="H61" s="8">
        <v>44</v>
      </c>
      <c r="I61" s="8">
        <v>6</v>
      </c>
      <c r="J61" s="8">
        <v>52</v>
      </c>
      <c r="K61" s="8">
        <v>236</v>
      </c>
      <c r="L61" s="8">
        <v>186</v>
      </c>
      <c r="M61" s="8">
        <v>112</v>
      </c>
      <c r="N61" s="8">
        <v>44</v>
      </c>
      <c r="O61" s="8">
        <v>49</v>
      </c>
      <c r="P61" s="8">
        <v>51</v>
      </c>
      <c r="Q61" s="8">
        <v>47</v>
      </c>
      <c r="R61" s="8">
        <v>35</v>
      </c>
      <c r="S61" s="8">
        <v>12</v>
      </c>
      <c r="T61" s="8">
        <v>7</v>
      </c>
      <c r="U61" s="49">
        <f>SUM(I61:T61)</f>
        <v>837</v>
      </c>
    </row>
    <row r="62" spans="1:21" ht="12.75">
      <c r="A62" s="73"/>
      <c r="B62" s="74"/>
      <c r="C62" s="4" t="s">
        <v>6</v>
      </c>
      <c r="D62" s="11">
        <v>28</v>
      </c>
      <c r="E62" s="11">
        <v>15</v>
      </c>
      <c r="F62" s="28">
        <v>4</v>
      </c>
      <c r="G62" s="54">
        <v>0</v>
      </c>
      <c r="H62" s="54">
        <v>2</v>
      </c>
      <c r="I62" s="54">
        <v>28</v>
      </c>
      <c r="J62" s="54">
        <v>93</v>
      </c>
      <c r="K62" s="54">
        <v>168</v>
      </c>
      <c r="L62" s="54">
        <v>120</v>
      </c>
      <c r="M62" s="54">
        <v>66</v>
      </c>
      <c r="N62" s="54">
        <v>53</v>
      </c>
      <c r="O62" s="54">
        <v>34</v>
      </c>
      <c r="P62" s="54">
        <v>29</v>
      </c>
      <c r="Q62" s="54">
        <v>50</v>
      </c>
      <c r="R62" s="54">
        <v>16</v>
      </c>
      <c r="S62" s="54">
        <v>10</v>
      </c>
      <c r="T62" s="54">
        <v>5</v>
      </c>
      <c r="U62" s="44">
        <f>SUM(I62:T62)</f>
        <v>672</v>
      </c>
    </row>
    <row r="63" spans="1:21" ht="13.5" thickBot="1">
      <c r="A63" s="75"/>
      <c r="B63" s="76"/>
      <c r="C63" s="6" t="s">
        <v>7</v>
      </c>
      <c r="D63" s="7">
        <f aca="true" t="shared" si="19" ref="D63:U63">SUM(D61:D62)</f>
        <v>38</v>
      </c>
      <c r="E63" s="7">
        <f t="shared" si="19"/>
        <v>30</v>
      </c>
      <c r="F63" s="31">
        <f t="shared" si="19"/>
        <v>7</v>
      </c>
      <c r="G63" s="58">
        <f t="shared" si="19"/>
        <v>2</v>
      </c>
      <c r="H63" s="64">
        <f>SUM(H61:H62)</f>
        <v>46</v>
      </c>
      <c r="I63" s="58">
        <f t="shared" si="19"/>
        <v>34</v>
      </c>
      <c r="J63" s="58">
        <f t="shared" si="19"/>
        <v>145</v>
      </c>
      <c r="K63" s="58">
        <f t="shared" si="19"/>
        <v>404</v>
      </c>
      <c r="L63" s="58">
        <f t="shared" si="19"/>
        <v>306</v>
      </c>
      <c r="M63" s="64">
        <f aca="true" t="shared" si="20" ref="M63:T63">SUM(M61:M62)</f>
        <v>178</v>
      </c>
      <c r="N63" s="64">
        <f t="shared" si="20"/>
        <v>97</v>
      </c>
      <c r="O63" s="64">
        <f t="shared" si="20"/>
        <v>83</v>
      </c>
      <c r="P63" s="64">
        <f t="shared" si="20"/>
        <v>80</v>
      </c>
      <c r="Q63" s="64">
        <f t="shared" si="20"/>
        <v>97</v>
      </c>
      <c r="R63" s="64">
        <f t="shared" si="20"/>
        <v>51</v>
      </c>
      <c r="S63" s="64">
        <f t="shared" si="20"/>
        <v>22</v>
      </c>
      <c r="T63" s="64">
        <f t="shared" si="20"/>
        <v>12</v>
      </c>
      <c r="U63" s="38">
        <f t="shared" si="19"/>
        <v>1509</v>
      </c>
    </row>
    <row r="64" spans="1:6" ht="12.75">
      <c r="A64" s="24"/>
      <c r="B64" s="24"/>
      <c r="C64" s="24"/>
      <c r="D64" s="24"/>
      <c r="E64" s="24"/>
      <c r="F64" s="24"/>
    </row>
    <row r="65" spans="1:6" ht="12.75">
      <c r="A65" s="24" t="s">
        <v>41</v>
      </c>
      <c r="B65" s="24"/>
      <c r="C65" s="24"/>
      <c r="D65" s="24"/>
      <c r="E65" s="24"/>
      <c r="F65" s="24"/>
    </row>
    <row r="66" spans="1:6" ht="12.75">
      <c r="A66" s="24"/>
      <c r="B66" s="24"/>
      <c r="C66" s="24"/>
      <c r="D66" s="24"/>
      <c r="E66" s="24"/>
      <c r="F66" s="24"/>
    </row>
  </sheetData>
  <mergeCells count="23">
    <mergeCell ref="A49:B51"/>
    <mergeCell ref="A52:B54"/>
    <mergeCell ref="A55:B57"/>
    <mergeCell ref="A3:C3"/>
    <mergeCell ref="A4:B6"/>
    <mergeCell ref="A7:B9"/>
    <mergeCell ref="A19:A24"/>
    <mergeCell ref="B19:B21"/>
    <mergeCell ref="B22:B24"/>
    <mergeCell ref="A1:U1"/>
    <mergeCell ref="A10:B12"/>
    <mergeCell ref="A13:B15"/>
    <mergeCell ref="A16:B18"/>
    <mergeCell ref="A58:B60"/>
    <mergeCell ref="A61:B63"/>
    <mergeCell ref="A25:B27"/>
    <mergeCell ref="A28:B30"/>
    <mergeCell ref="A31:B33"/>
    <mergeCell ref="A34:B36"/>
    <mergeCell ref="A37:B39"/>
    <mergeCell ref="A40:B42"/>
    <mergeCell ref="A43:B45"/>
    <mergeCell ref="A46:B48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Fujitsu-Siemens</cp:lastModifiedBy>
  <cp:lastPrinted>2014-06-05T06:41:36Z</cp:lastPrinted>
  <dcterms:created xsi:type="dcterms:W3CDTF">1997-02-26T13:46:56Z</dcterms:created>
  <dcterms:modified xsi:type="dcterms:W3CDTF">2015-01-15T11:30:21Z</dcterms:modified>
  <cp:category/>
  <cp:version/>
  <cp:contentType/>
  <cp:contentStatus/>
</cp:coreProperties>
</file>